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D:\Dan Popa 2016\SEDINTE DE CONSILIU LOCAL 2026\05. MAI\ORDINARĂ\18 Mai\02. HCL aprobare buget 2026\"/>
    </mc:Choice>
  </mc:AlternateContent>
  <xr:revisionPtr revIDLastSave="0" documentId="13_ncr:1_{C0F28FF2-3E68-45C7-A221-632AF4DA6AFC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Formular 23-01" sheetId="1" r:id="rId1"/>
    <sheet name="Anexa E" sheetId="2" r:id="rId2"/>
  </sheets>
  <definedNames>
    <definedName name="_xlnm.Print_Titles" localSheetId="0">'Formular 23-01'!$10:$12</definedName>
  </definedNames>
  <calcPr calcId="19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0" i="1" l="1"/>
  <c r="D96" i="1"/>
  <c r="D95" i="1"/>
  <c r="D94" i="1"/>
  <c r="C94" i="1" s="1"/>
  <c r="D93" i="1"/>
  <c r="D92" i="1"/>
  <c r="D84" i="1"/>
  <c r="D83" i="1"/>
  <c r="D82" i="1"/>
  <c r="C82" i="1" s="1"/>
  <c r="D81" i="1"/>
  <c r="D80" i="1"/>
  <c r="D72" i="1"/>
  <c r="D71" i="1"/>
  <c r="D70" i="1"/>
  <c r="C70" i="1" s="1"/>
  <c r="D69" i="1"/>
  <c r="D68" i="1"/>
  <c r="D60" i="1"/>
  <c r="D59" i="1"/>
  <c r="D58" i="1"/>
  <c r="C58" i="1" s="1"/>
  <c r="D57" i="1"/>
  <c r="D56" i="1"/>
  <c r="C56" i="1" s="1"/>
  <c r="D48" i="1"/>
  <c r="D47" i="1"/>
  <c r="D46" i="1"/>
  <c r="C46" i="1" s="1"/>
  <c r="D45" i="1"/>
  <c r="D44" i="1"/>
  <c r="D22" i="1"/>
  <c r="D23" i="1"/>
  <c r="D24" i="1"/>
  <c r="C24" i="1" s="1"/>
  <c r="D21" i="1"/>
  <c r="C21" i="1" s="1"/>
  <c r="E99" i="1"/>
  <c r="E100" i="1"/>
  <c r="E101" i="1"/>
  <c r="E102" i="1"/>
  <c r="B15" i="2"/>
  <c r="B14" i="2"/>
  <c r="B13" i="2"/>
  <c r="B12" i="2"/>
  <c r="B11" i="2"/>
  <c r="B10" i="2"/>
  <c r="B9" i="2"/>
  <c r="B8" i="2"/>
  <c r="B7" i="2"/>
  <c r="D14" i="1" l="1"/>
  <c r="D17" i="1"/>
  <c r="D16" i="1"/>
  <c r="D19" i="1"/>
  <c r="E20" i="1" s="1"/>
  <c r="D18" i="1"/>
  <c r="C18" i="1" s="1"/>
  <c r="C23" i="1"/>
  <c r="C22" i="1"/>
  <c r="D15" i="1"/>
  <c r="C68" i="1"/>
  <c r="D67" i="1"/>
  <c r="E68" i="1" s="1"/>
  <c r="C71" i="1"/>
  <c r="C69" i="1"/>
  <c r="C72" i="1"/>
  <c r="D91" i="1"/>
  <c r="C92" i="1"/>
  <c r="C95" i="1"/>
  <c r="C93" i="1"/>
  <c r="C96" i="1"/>
  <c r="C80" i="1"/>
  <c r="D79" i="1"/>
  <c r="C83" i="1"/>
  <c r="C81" i="1"/>
  <c r="C84" i="1"/>
  <c r="C59" i="1"/>
  <c r="C57" i="1"/>
  <c r="D55" i="1"/>
  <c r="E60" i="1" s="1"/>
  <c r="C60" i="1"/>
  <c r="C44" i="1"/>
  <c r="C47" i="1"/>
  <c r="D43" i="1"/>
  <c r="E47" i="1" s="1"/>
  <c r="C45" i="1"/>
  <c r="C48" i="1"/>
  <c r="E44" i="1" l="1"/>
  <c r="E70" i="1"/>
  <c r="E71" i="1"/>
  <c r="E72" i="1"/>
  <c r="E69" i="1"/>
  <c r="E58" i="1"/>
  <c r="E56" i="1"/>
  <c r="E57" i="1"/>
  <c r="E59" i="1"/>
  <c r="C16" i="1"/>
  <c r="C15" i="1"/>
  <c r="E45" i="1"/>
  <c r="C17" i="1"/>
  <c r="E48" i="1"/>
  <c r="E46" i="1"/>
  <c r="C67" i="1"/>
  <c r="E93" i="1"/>
  <c r="E94" i="1"/>
  <c r="E95" i="1"/>
  <c r="E96" i="1"/>
  <c r="E92" i="1"/>
  <c r="C91" i="1"/>
  <c r="E81" i="1"/>
  <c r="E82" i="1"/>
  <c r="E83" i="1"/>
  <c r="E84" i="1"/>
  <c r="E80" i="1"/>
  <c r="C79" i="1"/>
  <c r="C55" i="1"/>
  <c r="C43" i="1"/>
  <c r="C108" i="1" l="1"/>
  <c r="C107" i="1"/>
  <c r="C106" i="1"/>
  <c r="C105" i="1"/>
  <c r="C104" i="1"/>
  <c r="D103" i="1"/>
  <c r="E106" i="1" s="1"/>
  <c r="E98" i="1"/>
  <c r="C102" i="1"/>
  <c r="C101" i="1"/>
  <c r="C100" i="1"/>
  <c r="C99" i="1"/>
  <c r="C98" i="1"/>
  <c r="C97" i="1" s="1"/>
  <c r="D97" i="1"/>
  <c r="E87" i="1"/>
  <c r="E88" i="1"/>
  <c r="E89" i="1"/>
  <c r="E90" i="1"/>
  <c r="E86" i="1"/>
  <c r="C90" i="1"/>
  <c r="C89" i="1"/>
  <c r="C88" i="1"/>
  <c r="C87" i="1"/>
  <c r="C86" i="1"/>
  <c r="C85" i="1" s="1"/>
  <c r="D85" i="1"/>
  <c r="C78" i="1"/>
  <c r="C77" i="1"/>
  <c r="C76" i="1"/>
  <c r="C75" i="1"/>
  <c r="C74" i="1"/>
  <c r="D73" i="1"/>
  <c r="E74" i="1" s="1"/>
  <c r="E62" i="1"/>
  <c r="C66" i="1"/>
  <c r="C65" i="1"/>
  <c r="C61" i="1" s="1"/>
  <c r="C64" i="1"/>
  <c r="C63" i="1"/>
  <c r="C62" i="1"/>
  <c r="D61" i="1"/>
  <c r="E63" i="1" s="1"/>
  <c r="C54" i="1"/>
  <c r="C53" i="1"/>
  <c r="C52" i="1"/>
  <c r="C51" i="1"/>
  <c r="C50" i="1"/>
  <c r="D49" i="1"/>
  <c r="E51" i="1" s="1"/>
  <c r="C42" i="1"/>
  <c r="C41" i="1"/>
  <c r="C40" i="1"/>
  <c r="C39" i="1"/>
  <c r="C38" i="1"/>
  <c r="D37" i="1"/>
  <c r="E39" i="1" s="1"/>
  <c r="C36" i="1"/>
  <c r="C35" i="1"/>
  <c r="C34" i="1"/>
  <c r="C33" i="1"/>
  <c r="C32" i="1"/>
  <c r="D31" i="1"/>
  <c r="E33" i="1" s="1"/>
  <c r="C26" i="1"/>
  <c r="C27" i="1"/>
  <c r="C28" i="1"/>
  <c r="C29" i="1"/>
  <c r="C30" i="1"/>
  <c r="D25" i="1"/>
  <c r="E28" i="1" s="1"/>
  <c r="E77" i="1" l="1"/>
  <c r="C73" i="1"/>
  <c r="E78" i="1"/>
  <c r="E76" i="1"/>
  <c r="E75" i="1"/>
  <c r="E66" i="1"/>
  <c r="E65" i="1"/>
  <c r="E64" i="1"/>
  <c r="E105" i="1"/>
  <c r="C103" i="1"/>
  <c r="E104" i="1"/>
  <c r="E108" i="1"/>
  <c r="E107" i="1"/>
  <c r="E50" i="1"/>
  <c r="E54" i="1"/>
  <c r="E53" i="1"/>
  <c r="E52" i="1"/>
  <c r="C49" i="1"/>
  <c r="E38" i="1"/>
  <c r="E42" i="1"/>
  <c r="E40" i="1"/>
  <c r="E41" i="1"/>
  <c r="C37" i="1"/>
  <c r="C25" i="1"/>
  <c r="E29" i="1"/>
  <c r="E27" i="1"/>
  <c r="E30" i="1"/>
  <c r="E26" i="1"/>
  <c r="E36" i="1"/>
  <c r="E32" i="1"/>
  <c r="E35" i="1"/>
  <c r="E34" i="1"/>
  <c r="C31" i="1"/>
  <c r="E21" i="1"/>
  <c r="C20" i="1"/>
  <c r="C19" i="1" s="1"/>
  <c r="E22" i="1" l="1"/>
  <c r="E23" i="1"/>
  <c r="D13" i="1"/>
  <c r="E14" i="1" s="1"/>
  <c r="C14" i="1"/>
  <c r="C13" i="1" s="1"/>
  <c r="E24" i="1"/>
  <c r="E15" i="1" l="1"/>
  <c r="E17" i="1"/>
  <c r="E18" i="1"/>
  <c r="E16" i="1"/>
</calcChain>
</file>

<file path=xl/sharedStrings.xml><?xml version="1.0" encoding="utf-8"?>
<sst xmlns="http://schemas.openxmlformats.org/spreadsheetml/2006/main" count="363" uniqueCount="82">
  <si>
    <t>Formular:</t>
  </si>
  <si>
    <t xml:space="preserve"> Raportul privind rezultatele etichetării cheltuielilor bugetare, detaliat  pe capitole și surse de finanțare</t>
  </si>
  <si>
    <t xml:space="preserve"> - mii lei -</t>
  </si>
  <si>
    <t>Nr. crt. / Capitol bugetare</t>
  </si>
  <si>
    <t>Denumire capitol - obiectiv - etichetare</t>
  </si>
  <si>
    <t>Valoare an curent</t>
  </si>
  <si>
    <t>surse de finanțare</t>
  </si>
  <si>
    <t xml:space="preserve">Buget local </t>
  </si>
  <si>
    <t>%</t>
  </si>
  <si>
    <t>Credite externe</t>
  </si>
  <si>
    <t>Credite interne</t>
  </si>
  <si>
    <t>Buget FEN</t>
  </si>
  <si>
    <t>(02A)</t>
  </si>
  <si>
    <t>(06B)</t>
  </si>
  <si>
    <t>(07C)</t>
  </si>
  <si>
    <t>(08D)</t>
  </si>
  <si>
    <t>I.</t>
  </si>
  <si>
    <t>TOTAL Cheltuieli investitii</t>
  </si>
  <si>
    <t xml:space="preserve"> - verde</t>
  </si>
  <si>
    <t xml:space="preserve"> - maro</t>
  </si>
  <si>
    <t xml:space="preserve"> - mixt</t>
  </si>
  <si>
    <t xml:space="preserve"> - neutru</t>
  </si>
  <si>
    <t xml:space="preserve"> - neetichetat</t>
  </si>
  <si>
    <t>51.XX</t>
  </si>
  <si>
    <t>Total Autoritati publice si actiuni externe:</t>
  </si>
  <si>
    <t>1.</t>
  </si>
  <si>
    <t>2.</t>
  </si>
  <si>
    <t>67.XX</t>
  </si>
  <si>
    <t>68.XX</t>
  </si>
  <si>
    <t>70.XX</t>
  </si>
  <si>
    <t>74.XX</t>
  </si>
  <si>
    <t>84.XX</t>
  </si>
  <si>
    <t>Documentatie intabulare teren</t>
  </si>
  <si>
    <t>Reparatii capitale cladire nr. 383</t>
  </si>
  <si>
    <t>3.</t>
  </si>
  <si>
    <t>Strategia de dezvoltare</t>
  </si>
  <si>
    <t>Total Cultura, recreere si religie:</t>
  </si>
  <si>
    <t>Masina de spalat vase</t>
  </si>
  <si>
    <t xml:space="preserve">Total  Locuinte, servicii si dezvoltare publica: </t>
  </si>
  <si>
    <t>Total Protectia mediului:</t>
  </si>
  <si>
    <t>Total Transporturi:</t>
  </si>
  <si>
    <t>Total Asigurari si asistenta sociala:</t>
  </si>
  <si>
    <t>Proiect PIDS Furnizare servicii sociale integrate</t>
  </si>
  <si>
    <t>Planul de urbanism general</t>
  </si>
  <si>
    <t>Infiintare retea de canalizare si statie de epurare in comuna Poiana Marului, jud. Brasov</t>
  </si>
  <si>
    <t>Modernizare drumuri si strazi in comuna Poiana Marului, jud. Brasov</t>
  </si>
  <si>
    <t>Ziduri protectie drumuri comunale</t>
  </si>
  <si>
    <t>Capitol bugetar</t>
  </si>
  <si>
    <t>Denumirea programului de investiții - obiectiv de investiții</t>
  </si>
  <si>
    <t>Scor</t>
  </si>
  <si>
    <t>Etichetare</t>
  </si>
  <si>
    <t>Mențiuni^1</t>
  </si>
  <si>
    <t>Atenuarea schimbărilor climatice</t>
  </si>
  <si>
    <t>Adaptarea la schimbările climatice</t>
  </si>
  <si>
    <t>Utilizarea durabilă și protecția resurselor de apă și a celor marine</t>
  </si>
  <si>
    <t>Tranziția către o economie circulară</t>
  </si>
  <si>
    <t>Prevenirea și controlul poluării</t>
  </si>
  <si>
    <t>Protecția și refacerea biodiversității și a ecosistemelor</t>
  </si>
  <si>
    <t>← Coloane ajutătoare (nu modificați!)</t>
  </si>
  <si>
    <t>Cod Capitol</t>
  </si>
  <si>
    <t>Nr. Proiect</t>
  </si>
  <si>
    <t>Tip Rând</t>
  </si>
  <si>
    <t>TOTAL</t>
  </si>
  <si>
    <t>TOTAL_GEN</t>
  </si>
  <si>
    <t>ETICH_GEN</t>
  </si>
  <si>
    <t>TOTAL_CAP</t>
  </si>
  <si>
    <t>ETICH_CAP</t>
  </si>
  <si>
    <t>TOTAL_PROJ</t>
  </si>
  <si>
    <t>ETICH_PROJ</t>
  </si>
  <si>
    <t>Unitatea/subdiviziunea administrativ - teritorială: POIANA MĂRULUI</t>
  </si>
  <si>
    <t>NEUTRĂ</t>
  </si>
  <si>
    <t>VERDE/FAVORABILĂ</t>
  </si>
  <si>
    <t>NEETICHETATĂ</t>
  </si>
  <si>
    <t>PRIMAR</t>
  </si>
  <si>
    <t>PREȘEDINTE ȘEDINȚĂ</t>
  </si>
  <si>
    <t>SECRETAR GENERAL</t>
  </si>
  <si>
    <t>Alexandru Cătălin PERȘOIU</t>
  </si>
  <si>
    <t>Adrian GURAN</t>
  </si>
  <si>
    <t>Daniel Leonte POPA</t>
  </si>
  <si>
    <r>
      <t xml:space="preserve">JUDEŢUL </t>
    </r>
    <r>
      <rPr>
        <b/>
        <sz val="12"/>
        <rFont val="Arial"/>
        <family val="2"/>
        <charset val="238"/>
      </rPr>
      <t>:</t>
    </r>
    <r>
      <rPr>
        <b/>
        <u/>
        <sz val="12"/>
        <rFont val="Arial"/>
        <family val="2"/>
        <charset val="238"/>
      </rPr>
      <t>BRASOV</t>
    </r>
    <r>
      <rPr>
        <b/>
        <sz val="12"/>
        <rFont val="Trebuchet MS"/>
        <family val="2"/>
        <charset val="1"/>
      </rPr>
      <t xml:space="preserve">                                                                               ANEXA 4 la HCL nr. 22/18.05.2026</t>
    </r>
  </si>
  <si>
    <t>ANEXA E</t>
  </si>
  <si>
    <t>Intocmit, Consilier Superior Sidonia GUIMAN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</si>
</sst>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&quot; lei&quot;"/>
  </numFmts>
  <fonts count="23" x14ac:knownFonts="1">
    <font>
      <sz val="11"/>
      <color theme="1"/>
      <name val="Calibri"/>
      <family val="2"/>
      <charset val="1"/>
    </font>
    <font>
      <sz val="10"/>
      <name val="Arial"/>
      <family val="2"/>
    </font>
    <font>
      <sz val="10"/>
      <name val="Arial"/>
      <family val="2"/>
      <charset val="1"/>
    </font>
    <font>
      <sz val="11"/>
      <color theme="1"/>
      <name val="Trebuchet MS"/>
      <family val="2"/>
      <charset val="1"/>
    </font>
    <font>
      <b/>
      <sz val="12"/>
      <name val="Trebuchet MS"/>
      <family val="2"/>
      <charset val="1"/>
    </font>
    <font>
      <b/>
      <sz val="12"/>
      <name val="Arial"/>
      <family val="2"/>
      <charset val="238"/>
    </font>
    <font>
      <b/>
      <u/>
      <sz val="12"/>
      <name val="Arial"/>
      <family val="2"/>
      <charset val="238"/>
    </font>
    <font>
      <sz val="10"/>
      <name val="Trebuchet MS"/>
      <family val="2"/>
      <charset val="1"/>
    </font>
    <font>
      <sz val="11"/>
      <name val="Trebuchet MS"/>
      <family val="2"/>
      <charset val="1"/>
    </font>
    <font>
      <b/>
      <sz val="14"/>
      <color theme="1"/>
      <name val="Trebuchet MS"/>
      <family val="2"/>
      <charset val="1"/>
    </font>
    <font>
      <sz val="10"/>
      <color theme="1"/>
      <name val="Trebuchet MS"/>
      <family val="2"/>
      <charset val="1"/>
    </font>
    <font>
      <b/>
      <sz val="10"/>
      <color theme="1"/>
      <name val="Trebuchet MS"/>
      <family val="2"/>
      <charset val="1"/>
    </font>
    <font>
      <b/>
      <sz val="10"/>
      <name val="Arial"/>
      <family val="2"/>
    </font>
    <font>
      <sz val="12"/>
      <color rgb="FF000000"/>
      <name val="Times New Roman"/>
      <family val="1"/>
    </font>
    <font>
      <sz val="12"/>
      <color theme="1"/>
      <name val="Times New Roman"/>
      <family val="1"/>
    </font>
    <font>
      <b/>
      <sz val="12"/>
      <color rgb="FF000000"/>
      <name val="Times New Roman"/>
      <family val="1"/>
    </font>
    <font>
      <b/>
      <sz val="12"/>
      <color theme="1"/>
      <name val="Times New Roman"/>
      <family val="1"/>
    </font>
    <font>
      <i/>
      <sz val="8"/>
      <color rgb="FFFF0000"/>
      <name val="Calibri"/>
      <family val="2"/>
    </font>
    <font>
      <b/>
      <sz val="9"/>
      <color rgb="FFFFFFFF"/>
      <name val="Calibri"/>
      <family val="2"/>
    </font>
    <font>
      <sz val="9"/>
      <color rgb="FF666666"/>
      <name val="Calibri"/>
      <family val="2"/>
    </font>
    <font>
      <sz val="12"/>
      <color theme="1"/>
      <name val="Calibri"/>
      <family val="2"/>
    </font>
    <font>
      <b/>
      <sz val="14"/>
      <color theme="1"/>
      <name val="Calibri"/>
      <family val="2"/>
    </font>
    <font>
      <b/>
      <sz val="12"/>
      <color theme="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808080"/>
        <bgColor rgb="FF808080"/>
      </patternFill>
    </fill>
    <fill>
      <patternFill patternType="solid">
        <fgColor rgb="FFF2F2F2"/>
        <bgColor rgb="FFF2F2F2"/>
      </patternFill>
    </fill>
  </fills>
  <borders count="2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/>
    <xf numFmtId="9" fontId="1" fillId="0" borderId="0" applyBorder="0" applyAlignment="0" applyProtection="0"/>
    <xf numFmtId="0" fontId="1" fillId="0" borderId="0"/>
    <xf numFmtId="0" fontId="2" fillId="0" borderId="0"/>
    <xf numFmtId="0" fontId="1" fillId="0" borderId="0"/>
  </cellStyleXfs>
  <cellXfs count="114">
    <xf numFmtId="0" fontId="0" fillId="0" borderId="0" xfId="0"/>
    <xf numFmtId="0" fontId="3" fillId="0" borderId="0" xfId="0" applyFont="1" applyProtection="1">
      <protection locked="0"/>
    </xf>
    <xf numFmtId="0" fontId="8" fillId="0" borderId="0" xfId="4" applyFont="1" applyAlignment="1" applyProtection="1">
      <alignment vertical="top" wrapText="1"/>
      <protection locked="0"/>
    </xf>
    <xf numFmtId="0" fontId="7" fillId="0" borderId="0" xfId="4" applyFont="1" applyAlignment="1" applyProtection="1">
      <alignment vertical="top"/>
      <protection locked="0"/>
    </xf>
    <xf numFmtId="0" fontId="3" fillId="0" borderId="0" xfId="0" applyFont="1" applyAlignment="1" applyProtection="1">
      <alignment horizontal="center"/>
      <protection locked="0"/>
    </xf>
    <xf numFmtId="0" fontId="9" fillId="0" borderId="0" xfId="0" applyFont="1" applyAlignment="1" applyProtection="1">
      <alignment horizontal="center"/>
      <protection locked="0"/>
    </xf>
    <xf numFmtId="0" fontId="10" fillId="0" borderId="2" xfId="0" applyFont="1" applyBorder="1" applyAlignment="1" applyProtection="1">
      <alignment horizontal="center" vertical="center" wrapText="1"/>
      <protection locked="0"/>
    </xf>
    <xf numFmtId="164" fontId="10" fillId="0" borderId="3" xfId="0" applyNumberFormat="1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10" fillId="0" borderId="5" xfId="0" applyFont="1" applyBorder="1" applyProtection="1">
      <protection locked="0"/>
    </xf>
    <xf numFmtId="0" fontId="10" fillId="0" borderId="6" xfId="0" applyFont="1" applyBorder="1" applyProtection="1">
      <protection locked="0"/>
    </xf>
    <xf numFmtId="0" fontId="10" fillId="0" borderId="6" xfId="0" applyFont="1" applyBorder="1" applyAlignment="1" applyProtection="1">
      <alignment horizontal="center" wrapText="1"/>
      <protection locked="0"/>
    </xf>
    <xf numFmtId="0" fontId="11" fillId="2" borderId="6" xfId="0" applyFont="1" applyFill="1" applyBorder="1" applyAlignment="1" applyProtection="1">
      <alignment horizontal="center" wrapText="1"/>
      <protection locked="0"/>
    </xf>
    <xf numFmtId="0" fontId="10" fillId="2" borderId="6" xfId="0" applyFont="1" applyFill="1" applyBorder="1" applyAlignment="1" applyProtection="1">
      <alignment horizontal="center" wrapText="1"/>
      <protection locked="0"/>
    </xf>
    <xf numFmtId="0" fontId="10" fillId="2" borderId="7" xfId="0" applyFont="1" applyFill="1" applyBorder="1" applyAlignment="1" applyProtection="1">
      <alignment horizontal="center" wrapText="1"/>
      <protection locked="0"/>
    </xf>
    <xf numFmtId="0" fontId="10" fillId="0" borderId="8" xfId="0" applyFont="1" applyBorder="1" applyProtection="1">
      <protection locked="0"/>
    </xf>
    <xf numFmtId="0" fontId="10" fillId="0" borderId="9" xfId="0" applyFont="1" applyBorder="1" applyProtection="1">
      <protection locked="0"/>
    </xf>
    <xf numFmtId="0" fontId="10" fillId="0" borderId="9" xfId="0" applyFont="1" applyBorder="1" applyAlignment="1" applyProtection="1">
      <alignment horizontal="center" vertical="center"/>
      <protection locked="0"/>
    </xf>
    <xf numFmtId="0" fontId="10" fillId="0" borderId="9" xfId="0" applyFont="1" applyBorder="1" applyAlignment="1" applyProtection="1">
      <alignment horizontal="center" wrapText="1"/>
      <protection locked="0"/>
    </xf>
    <xf numFmtId="0" fontId="11" fillId="2" borderId="9" xfId="0" applyFont="1" applyFill="1" applyBorder="1" applyAlignment="1" applyProtection="1">
      <alignment horizontal="center" wrapText="1"/>
      <protection locked="0"/>
    </xf>
    <xf numFmtId="0" fontId="10" fillId="2" borderId="9" xfId="0" applyFont="1" applyFill="1" applyBorder="1" applyAlignment="1" applyProtection="1">
      <alignment horizontal="center" wrapText="1"/>
      <protection locked="0"/>
    </xf>
    <xf numFmtId="0" fontId="10" fillId="2" borderId="10" xfId="0" applyFont="1" applyFill="1" applyBorder="1" applyAlignment="1" applyProtection="1">
      <alignment horizontal="center"/>
      <protection locked="0"/>
    </xf>
    <xf numFmtId="0" fontId="3" fillId="0" borderId="2" xfId="0" applyFont="1" applyBorder="1" applyAlignment="1" applyProtection="1">
      <alignment wrapText="1"/>
      <protection locked="0"/>
    </xf>
    <xf numFmtId="4" fontId="3" fillId="0" borderId="3" xfId="0" applyNumberFormat="1" applyFont="1" applyBorder="1" applyAlignment="1" applyProtection="1">
      <alignment horizontal="center"/>
      <protection locked="0"/>
    </xf>
    <xf numFmtId="0" fontId="3" fillId="2" borderId="3" xfId="0" applyFont="1" applyFill="1" applyBorder="1" applyAlignment="1" applyProtection="1">
      <alignment horizontal="center"/>
      <protection locked="0"/>
    </xf>
    <xf numFmtId="0" fontId="3" fillId="2" borderId="4" xfId="0" applyFont="1" applyFill="1" applyBorder="1" applyAlignment="1" applyProtection="1">
      <alignment horizontal="center"/>
      <protection locked="0"/>
    </xf>
    <xf numFmtId="0" fontId="3" fillId="0" borderId="5" xfId="0" applyFont="1" applyBorder="1" applyProtection="1">
      <protection locked="0"/>
    </xf>
    <xf numFmtId="0" fontId="3" fillId="0" borderId="6" xfId="0" applyFont="1" applyBorder="1" applyAlignment="1" applyProtection="1">
      <alignment wrapText="1"/>
      <protection locked="0"/>
    </xf>
    <xf numFmtId="4" fontId="3" fillId="0" borderId="6" xfId="0" applyNumberFormat="1" applyFont="1" applyBorder="1" applyAlignment="1" applyProtection="1">
      <alignment horizontal="right" vertical="center"/>
      <protection locked="0"/>
    </xf>
    <xf numFmtId="4" fontId="3" fillId="0" borderId="6" xfId="0" applyNumberFormat="1" applyFont="1" applyBorder="1" applyAlignment="1" applyProtection="1">
      <alignment horizontal="center"/>
      <protection locked="0"/>
    </xf>
    <xf numFmtId="0" fontId="3" fillId="2" borderId="6" xfId="0" applyFont="1" applyFill="1" applyBorder="1" applyAlignment="1" applyProtection="1">
      <alignment horizontal="center"/>
      <protection locked="0"/>
    </xf>
    <xf numFmtId="0" fontId="3" fillId="2" borderId="7" xfId="0" applyFont="1" applyFill="1" applyBorder="1" applyAlignment="1" applyProtection="1">
      <alignment horizontal="center"/>
      <protection locked="0"/>
    </xf>
    <xf numFmtId="0" fontId="3" fillId="0" borderId="11" xfId="0" applyFont="1" applyBorder="1" applyProtection="1">
      <protection locked="0"/>
    </xf>
    <xf numFmtId="0" fontId="3" fillId="0" borderId="12" xfId="0" applyFont="1" applyBorder="1" applyAlignment="1" applyProtection="1">
      <alignment wrapText="1"/>
      <protection locked="0"/>
    </xf>
    <xf numFmtId="4" fontId="3" fillId="0" borderId="12" xfId="0" applyNumberFormat="1" applyFont="1" applyBorder="1" applyAlignment="1" applyProtection="1">
      <alignment horizontal="right" vertical="center"/>
      <protection locked="0"/>
    </xf>
    <xf numFmtId="4" fontId="3" fillId="0" borderId="12" xfId="0" applyNumberFormat="1" applyFont="1" applyBorder="1" applyAlignment="1" applyProtection="1">
      <alignment horizontal="center"/>
      <protection locked="0"/>
    </xf>
    <xf numFmtId="0" fontId="3" fillId="2" borderId="12" xfId="0" applyFont="1" applyFill="1" applyBorder="1" applyAlignment="1" applyProtection="1">
      <alignment horizontal="center"/>
      <protection locked="0"/>
    </xf>
    <xf numFmtId="0" fontId="3" fillId="2" borderId="13" xfId="0" applyFont="1" applyFill="1" applyBorder="1" applyAlignment="1" applyProtection="1">
      <alignment horizontal="center"/>
      <protection locked="0"/>
    </xf>
    <xf numFmtId="0" fontId="3" fillId="0" borderId="14" xfId="0" applyFont="1" applyBorder="1" applyAlignment="1" applyProtection="1">
      <alignment horizontal="left" vertical="center" wrapText="1"/>
      <protection locked="0"/>
    </xf>
    <xf numFmtId="4" fontId="3" fillId="0" borderId="15" xfId="0" applyNumberFormat="1" applyFont="1" applyBorder="1" applyAlignment="1" applyProtection="1">
      <alignment horizontal="center" vertical="center"/>
      <protection locked="0"/>
    </xf>
    <xf numFmtId="0" fontId="3" fillId="2" borderId="15" xfId="0" applyFont="1" applyFill="1" applyBorder="1" applyAlignment="1" applyProtection="1">
      <alignment horizontal="center" vertical="center"/>
      <protection locked="0"/>
    </xf>
    <xf numFmtId="0" fontId="3" fillId="2" borderId="16" xfId="0" applyFont="1" applyFill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vertical="center"/>
      <protection locked="0"/>
    </xf>
    <xf numFmtId="0" fontId="3" fillId="0" borderId="6" xfId="0" applyFont="1" applyBorder="1" applyAlignment="1" applyProtection="1">
      <alignment vertical="center" wrapText="1"/>
      <protection locked="0"/>
    </xf>
    <xf numFmtId="4" fontId="3" fillId="0" borderId="6" xfId="0" applyNumberFormat="1" applyFont="1" applyBorder="1" applyAlignment="1" applyProtection="1">
      <alignment horizontal="center" vertical="center"/>
      <protection locked="0"/>
    </xf>
    <xf numFmtId="0" fontId="3" fillId="2" borderId="6" xfId="0" applyFont="1" applyFill="1" applyBorder="1" applyAlignment="1" applyProtection="1">
      <alignment horizontal="center" vertical="center"/>
      <protection locked="0"/>
    </xf>
    <xf numFmtId="0" fontId="3" fillId="2" borderId="7" xfId="0" applyFont="1" applyFill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wrapText="1"/>
      <protection locked="0"/>
    </xf>
    <xf numFmtId="49" fontId="3" fillId="0" borderId="5" xfId="0" applyNumberFormat="1" applyFont="1" applyBorder="1" applyAlignment="1" applyProtection="1">
      <alignment wrapText="1"/>
      <protection locked="0"/>
    </xf>
    <xf numFmtId="4" fontId="3" fillId="0" borderId="9" xfId="0" applyNumberFormat="1" applyFont="1" applyBorder="1" applyAlignment="1" applyProtection="1">
      <alignment horizontal="center"/>
      <protection locked="0"/>
    </xf>
    <xf numFmtId="0" fontId="3" fillId="2" borderId="9" xfId="0" applyFont="1" applyFill="1" applyBorder="1" applyAlignment="1" applyProtection="1">
      <alignment horizontal="center"/>
      <protection locked="0"/>
    </xf>
    <xf numFmtId="0" fontId="3" fillId="2" borderId="10" xfId="0" applyFont="1" applyFill="1" applyBorder="1" applyAlignment="1" applyProtection="1">
      <alignment horizontal="center"/>
      <protection locked="0"/>
    </xf>
    <xf numFmtId="0" fontId="3" fillId="0" borderId="8" xfId="0" applyFont="1" applyBorder="1" applyProtection="1">
      <protection locked="0"/>
    </xf>
    <xf numFmtId="0" fontId="3" fillId="0" borderId="9" xfId="0" applyFont="1" applyBorder="1" applyAlignment="1" applyProtection="1">
      <alignment wrapText="1"/>
      <protection locked="0"/>
    </xf>
    <xf numFmtId="4" fontId="3" fillId="0" borderId="9" xfId="0" applyNumberFormat="1" applyFont="1" applyBorder="1" applyAlignment="1" applyProtection="1">
      <alignment horizontal="right" vertical="center"/>
      <protection locked="0"/>
    </xf>
    <xf numFmtId="0" fontId="3" fillId="0" borderId="5" xfId="0" applyFont="1" applyBorder="1" applyAlignment="1" applyProtection="1">
      <alignment vertical="center" wrapText="1"/>
      <protection locked="0"/>
    </xf>
    <xf numFmtId="0" fontId="3" fillId="0" borderId="11" xfId="0" applyFont="1" applyBorder="1" applyAlignment="1" applyProtection="1">
      <alignment vertical="center"/>
      <protection locked="0"/>
    </xf>
    <xf numFmtId="0" fontId="3" fillId="0" borderId="12" xfId="0" applyFont="1" applyBorder="1" applyAlignment="1" applyProtection="1">
      <alignment vertical="center" wrapText="1"/>
      <protection locked="0"/>
    </xf>
    <xf numFmtId="4" fontId="3" fillId="0" borderId="12" xfId="0" applyNumberFormat="1" applyFont="1" applyBorder="1" applyAlignment="1" applyProtection="1">
      <alignment horizontal="center" vertical="center"/>
      <protection locked="0"/>
    </xf>
    <xf numFmtId="0" fontId="3" fillId="2" borderId="12" xfId="0" applyFont="1" applyFill="1" applyBorder="1" applyAlignment="1" applyProtection="1">
      <alignment horizontal="center" vertical="center"/>
      <protection locked="0"/>
    </xf>
    <xf numFmtId="0" fontId="3" fillId="2" borderId="13" xfId="0" applyFont="1" applyFill="1" applyBorder="1" applyAlignment="1" applyProtection="1">
      <alignment horizontal="center" vertical="center"/>
      <protection locked="0"/>
    </xf>
    <xf numFmtId="9" fontId="12" fillId="2" borderId="3" xfId="1" applyFont="1" applyFill="1" applyBorder="1" applyAlignment="1" applyProtection="1">
      <alignment horizontal="center" vertical="center"/>
    </xf>
    <xf numFmtId="9" fontId="12" fillId="2" borderId="6" xfId="1" applyFont="1" applyFill="1" applyBorder="1" applyAlignment="1" applyProtection="1">
      <alignment horizontal="center"/>
    </xf>
    <xf numFmtId="9" fontId="12" fillId="2" borderId="12" xfId="1" applyFont="1" applyFill="1" applyBorder="1" applyAlignment="1" applyProtection="1">
      <alignment horizontal="center"/>
    </xf>
    <xf numFmtId="9" fontId="12" fillId="2" borderId="9" xfId="1" applyFont="1" applyFill="1" applyBorder="1" applyAlignment="1" applyProtection="1">
      <alignment horizontal="center"/>
    </xf>
    <xf numFmtId="9" fontId="12" fillId="2" borderId="6" xfId="1" applyFont="1" applyFill="1" applyBorder="1" applyAlignment="1" applyProtection="1">
      <alignment horizontal="center" vertical="center"/>
    </xf>
    <xf numFmtId="4" fontId="3" fillId="0" borderId="6" xfId="0" applyNumberFormat="1" applyFont="1" applyBorder="1" applyAlignment="1">
      <alignment horizontal="right" vertical="center"/>
    </xf>
    <xf numFmtId="4" fontId="3" fillId="0" borderId="3" xfId="0" applyNumberFormat="1" applyFont="1" applyBorder="1" applyAlignment="1">
      <alignment horizontal="right" vertical="center"/>
    </xf>
    <xf numFmtId="4" fontId="3" fillId="0" borderId="12" xfId="0" applyNumberFormat="1" applyFont="1" applyBorder="1" applyAlignment="1">
      <alignment horizontal="right" vertical="center"/>
    </xf>
    <xf numFmtId="0" fontId="3" fillId="0" borderId="3" xfId="0" applyFont="1" applyBorder="1" applyAlignment="1" applyProtection="1">
      <alignment wrapText="1"/>
      <protection locked="0"/>
    </xf>
    <xf numFmtId="0" fontId="3" fillId="0" borderId="15" xfId="0" applyFont="1" applyBorder="1" applyAlignment="1" applyProtection="1">
      <alignment vertical="center" wrapText="1"/>
      <protection locked="0"/>
    </xf>
    <xf numFmtId="0" fontId="3" fillId="0" borderId="3" xfId="0" applyFont="1" applyBorder="1" applyAlignment="1" applyProtection="1">
      <alignment horizontal="left" wrapText="1"/>
      <protection locked="0"/>
    </xf>
    <xf numFmtId="4" fontId="3" fillId="0" borderId="9" xfId="0" applyNumberFormat="1" applyFont="1" applyBorder="1" applyAlignment="1">
      <alignment horizontal="right" vertical="center"/>
    </xf>
    <xf numFmtId="0" fontId="13" fillId="0" borderId="20" xfId="0" applyFont="1" applyBorder="1" applyAlignment="1">
      <alignment vertical="center" wrapText="1"/>
    </xf>
    <xf numFmtId="0" fontId="13" fillId="0" borderId="18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6" fillId="2" borderId="20" xfId="0" applyFont="1" applyFill="1" applyBorder="1" applyAlignment="1">
      <alignment horizontal="center" vertical="center" wrapText="1"/>
    </xf>
    <xf numFmtId="0" fontId="14" fillId="0" borderId="20" xfId="0" applyFont="1" applyBorder="1" applyAlignment="1">
      <alignment horizontal="center" vertical="center" wrapText="1"/>
    </xf>
    <xf numFmtId="0" fontId="16" fillId="3" borderId="20" xfId="0" applyFont="1" applyFill="1" applyBorder="1" applyAlignment="1">
      <alignment horizontal="center" vertical="center" wrapText="1"/>
    </xf>
    <xf numFmtId="0" fontId="16" fillId="4" borderId="20" xfId="0" applyFont="1" applyFill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16" fillId="5" borderId="20" xfId="0" applyFont="1" applyFill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center" wrapText="1"/>
    </xf>
    <xf numFmtId="0" fontId="16" fillId="0" borderId="20" xfId="0" applyFont="1" applyBorder="1" applyAlignment="1">
      <alignment horizontal="center" vertical="center" wrapText="1"/>
    </xf>
    <xf numFmtId="0" fontId="19" fillId="7" borderId="23" xfId="0" applyFont="1" applyFill="1" applyBorder="1" applyAlignment="1">
      <alignment horizontal="center" vertical="center" wrapText="1"/>
    </xf>
    <xf numFmtId="4" fontId="3" fillId="0" borderId="3" xfId="0" applyNumberFormat="1" applyFont="1" applyBorder="1" applyAlignment="1" applyProtection="1">
      <alignment horizontal="right" vertical="center"/>
      <protection locked="0"/>
    </xf>
    <xf numFmtId="9" fontId="12" fillId="2" borderId="3" xfId="1" applyFont="1" applyFill="1" applyBorder="1" applyAlignment="1" applyProtection="1">
      <alignment horizontal="center" vertical="center"/>
      <protection locked="0"/>
    </xf>
    <xf numFmtId="9" fontId="12" fillId="2" borderId="6" xfId="1" applyFont="1" applyFill="1" applyBorder="1" applyAlignment="1" applyProtection="1">
      <alignment horizontal="center"/>
      <protection locked="0"/>
    </xf>
    <xf numFmtId="9" fontId="12" fillId="2" borderId="12" xfId="1" applyFont="1" applyFill="1" applyBorder="1" applyAlignment="1" applyProtection="1">
      <alignment horizontal="center"/>
      <protection locked="0"/>
    </xf>
    <xf numFmtId="4" fontId="3" fillId="0" borderId="15" xfId="0" applyNumberFormat="1" applyFont="1" applyBorder="1" applyAlignment="1" applyProtection="1">
      <alignment horizontal="right" vertical="center"/>
      <protection locked="0"/>
    </xf>
    <xf numFmtId="9" fontId="12" fillId="2" borderId="15" xfId="1" applyFont="1" applyFill="1" applyBorder="1" applyAlignment="1" applyProtection="1">
      <alignment horizontal="center" vertical="center"/>
      <protection locked="0"/>
    </xf>
    <xf numFmtId="0" fontId="14" fillId="0" borderId="0" xfId="0" applyFont="1" applyAlignment="1">
      <alignment horizontal="center" vertical="center" wrapText="1"/>
    </xf>
    <xf numFmtId="0" fontId="20" fillId="0" borderId="0" xfId="0" applyFont="1"/>
    <xf numFmtId="0" fontId="21" fillId="0" borderId="0" xfId="0" applyFont="1"/>
    <xf numFmtId="0" fontId="4" fillId="0" borderId="0" xfId="2" applyFont="1" applyAlignment="1" applyProtection="1">
      <alignment wrapText="1"/>
      <protection locked="0"/>
    </xf>
    <xf numFmtId="0" fontId="7" fillId="0" borderId="0" xfId="3" applyFont="1" applyAlignment="1" applyProtection="1">
      <alignment horizontal="left" wrapText="1"/>
      <protection locked="0"/>
    </xf>
    <xf numFmtId="0" fontId="9" fillId="0" borderId="0" xfId="0" applyFont="1" applyAlignment="1" applyProtection="1">
      <alignment horizontal="center" wrapText="1"/>
      <protection locked="0"/>
    </xf>
    <xf numFmtId="0" fontId="3" fillId="0" borderId="1" xfId="0" applyFont="1" applyBorder="1" applyAlignment="1" applyProtection="1">
      <alignment horizontal="center" wrapText="1"/>
      <protection locked="0"/>
    </xf>
    <xf numFmtId="0" fontId="10" fillId="0" borderId="3" xfId="0" applyFont="1" applyBorder="1" applyAlignment="1" applyProtection="1">
      <alignment horizontal="center" vertical="center" wrapText="1"/>
      <protection locked="0"/>
    </xf>
    <xf numFmtId="0" fontId="10" fillId="0" borderId="4" xfId="0" applyFont="1" applyBorder="1" applyAlignment="1" applyProtection="1">
      <alignment horizontal="center" vertical="center" wrapText="1"/>
      <protection locked="0"/>
    </xf>
    <xf numFmtId="0" fontId="17" fillId="0" borderId="0" xfId="0" applyFont="1"/>
    <xf numFmtId="0" fontId="0" fillId="0" borderId="0" xfId="0"/>
    <xf numFmtId="0" fontId="18" fillId="6" borderId="23" xfId="0" applyFont="1" applyFill="1" applyBorder="1" applyAlignment="1">
      <alignment horizontal="center" vertical="center" wrapText="1"/>
    </xf>
    <xf numFmtId="0" fontId="0" fillId="0" borderId="24" xfId="0" applyBorder="1"/>
    <xf numFmtId="0" fontId="3" fillId="0" borderId="0" xfId="0" applyFont="1" applyAlignment="1" applyProtection="1">
      <alignment wrapText="1"/>
      <protection locked="0"/>
    </xf>
    <xf numFmtId="0" fontId="3" fillId="0" borderId="0" xfId="0" applyFont="1" applyAlignment="1" applyProtection="1">
      <alignment horizontal="center" wrapText="1"/>
      <protection locked="0"/>
    </xf>
    <xf numFmtId="0" fontId="15" fillId="0" borderId="17" xfId="0" applyFont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center" wrapText="1"/>
    </xf>
    <xf numFmtId="0" fontId="15" fillId="0" borderId="17" xfId="0" applyFont="1" applyBorder="1" applyAlignment="1">
      <alignment vertical="center" wrapText="1"/>
    </xf>
    <xf numFmtId="0" fontId="15" fillId="0" borderId="18" xfId="0" applyFont="1" applyBorder="1" applyAlignment="1">
      <alignment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21" xfId="0" applyFont="1" applyBorder="1" applyAlignment="1">
      <alignment horizontal="center" vertical="center" wrapText="1"/>
    </xf>
    <xf numFmtId="0" fontId="15" fillId="0" borderId="19" xfId="0" applyFont="1" applyBorder="1" applyAlignment="1">
      <alignment horizontal="center" vertical="center" wrapText="1"/>
    </xf>
    <xf numFmtId="0" fontId="22" fillId="0" borderId="0" xfId="0" applyFont="1"/>
  </cellXfs>
  <cellStyles count="5">
    <cellStyle name="Normal" xfId="0" builtinId="0"/>
    <cellStyle name="Normal_Anexa 2a 4" xfId="2" xr:uid="{00000000-0005-0000-0000-000006000000}"/>
    <cellStyle name="Normal_fundam chelt ajut social" xfId="3" xr:uid="{00000000-0005-0000-0000-000007000000}"/>
    <cellStyle name="Normal_VAC 1b 4" xfId="4" xr:uid="{00000000-0005-0000-0000-000009000000}"/>
    <cellStyle name="Percent" xfId="1" builtinId="5"/>
  </cellStyles>
  <dxfs count="5">
    <dxf>
      <font>
        <b/>
        <i val="0"/>
      </font>
      <fill>
        <patternFill>
          <bgColor theme="2" tint="-9.9948118533890809E-2"/>
        </patternFill>
      </fill>
    </dxf>
    <dxf>
      <font>
        <b/>
        <i val="0"/>
        <color theme="0"/>
      </font>
      <fill>
        <patternFill>
          <bgColor theme="5" tint="-0.499984740745262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6600"/>
        </patternFill>
      </fill>
    </dxf>
  </dxfs>
  <tableStyles count="0" defaultTableStyle="TableStyleMedium2" defaultPivotStyle="PivotStyleLight16"/>
  <colors>
    <mruColors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2</xdr:col>
      <xdr:colOff>1440</xdr:colOff>
      <xdr:row>3</xdr:row>
      <xdr:rowOff>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596880" y="375840"/>
          <a:ext cx="1703160" cy="3567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lIns="27360" tIns="27360" rIns="0" bIns="0" anchor="t" upright="1">
          <a:noAutofit/>
        </a:bodyPr>
        <a:lstStyle/>
        <a:p>
          <a:pPr rtl="1">
            <a:lnSpc>
              <a:spcPct val="100000"/>
            </a:lnSpc>
          </a:pPr>
          <a:r>
            <a:rPr lang="en-US" sz="1100" b="1" strike="noStrike" spc="-1">
              <a:solidFill>
                <a:srgbClr val="000000"/>
              </a:solidFill>
              <a:latin typeface="Arial"/>
            </a:rPr>
            <a:t>    2</a:t>
          </a:r>
          <a:r>
            <a:rPr lang="ro-RO" sz="1100" b="1" strike="noStrike" spc="-1">
              <a:solidFill>
                <a:srgbClr val="000000"/>
              </a:solidFill>
              <a:latin typeface="Arial"/>
            </a:rPr>
            <a:t>3 - 01 </a:t>
          </a:r>
          <a:r>
            <a:rPr lang="en-US" sz="1100" b="1" strike="noStrike" spc="-1">
              <a:solidFill>
                <a:srgbClr val="000000"/>
              </a:solidFill>
              <a:latin typeface="Arial"/>
            </a:rPr>
            <a:t>      </a:t>
          </a:r>
          <a:endParaRPr lang="ro-RO" sz="1100" b="0" strike="noStrike" spc="-1">
            <a:latin typeface="Times New Roman"/>
          </a:endParaRPr>
        </a:p>
        <a:p>
          <a:pPr rtl="1">
            <a:lnSpc>
              <a:spcPct val="100000"/>
            </a:lnSpc>
          </a:pPr>
          <a:r>
            <a:rPr lang="en-US" sz="1100" b="1" strike="noStrike" spc="-1">
              <a:solidFill>
                <a:srgbClr val="000000"/>
              </a:solidFill>
              <a:latin typeface="Arial"/>
            </a:rPr>
            <a:t>    </a:t>
          </a:r>
          <a:endParaRPr lang="ro-RO" sz="1100" b="0" strike="noStrike" spc="-1"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15"/>
  <sheetViews>
    <sheetView tabSelected="1" zoomScale="130" zoomScaleNormal="130" workbookViewId="0">
      <selection activeCell="F117" sqref="F117"/>
    </sheetView>
  </sheetViews>
  <sheetFormatPr defaultColWidth="8.42578125" defaultRowHeight="16.5" x14ac:dyDescent="0.3"/>
  <cols>
    <col min="1" max="1" width="10" style="1" customWidth="1"/>
    <col min="2" max="2" width="32.5703125" style="1" customWidth="1"/>
    <col min="3" max="3" width="14.140625" style="1" customWidth="1"/>
    <col min="4" max="4" width="15.28515625" style="4" customWidth="1"/>
    <col min="5" max="5" width="7.7109375" style="4" customWidth="1"/>
    <col min="6" max="6" width="14.7109375" style="4" customWidth="1"/>
    <col min="7" max="7" width="6" style="4" customWidth="1"/>
    <col min="8" max="8" width="15.42578125" style="4" customWidth="1"/>
    <col min="9" max="9" width="5" style="4" customWidth="1"/>
    <col min="10" max="10" width="14.42578125" style="4" customWidth="1"/>
    <col min="11" max="11" width="5.42578125" style="4" customWidth="1"/>
    <col min="12" max="12" width="8.42578125" style="1"/>
    <col min="13" max="14" width="0" style="1" hidden="1" customWidth="1"/>
    <col min="15" max="15" width="14.42578125" style="1" hidden="1" customWidth="1"/>
    <col min="16" max="16384" width="8.42578125" style="1"/>
  </cols>
  <sheetData>
    <row r="1" spans="1:15" ht="18" x14ac:dyDescent="0.35">
      <c r="A1" s="94" t="s">
        <v>79</v>
      </c>
      <c r="B1" s="94"/>
      <c r="C1" s="94"/>
      <c r="D1" s="94"/>
      <c r="E1" s="94"/>
      <c r="F1" s="94"/>
      <c r="G1" s="94"/>
      <c r="H1" s="94"/>
      <c r="I1" s="94"/>
      <c r="J1" s="94"/>
      <c r="K1" s="94"/>
    </row>
    <row r="2" spans="1:15" x14ac:dyDescent="0.3">
      <c r="A2" s="95" t="s">
        <v>69</v>
      </c>
      <c r="B2" s="95"/>
      <c r="C2" s="95"/>
      <c r="D2" s="95"/>
      <c r="E2" s="95"/>
      <c r="F2" s="95"/>
      <c r="G2" s="95"/>
      <c r="H2" s="95"/>
      <c r="I2" s="95"/>
      <c r="J2" s="95"/>
      <c r="K2" s="95"/>
    </row>
    <row r="3" spans="1:15" ht="33" x14ac:dyDescent="0.3">
      <c r="A3" s="2" t="s">
        <v>0</v>
      </c>
      <c r="B3" s="3"/>
      <c r="C3" s="3"/>
      <c r="D3" s="3"/>
    </row>
    <row r="4" spans="1:15" x14ac:dyDescent="0.3">
      <c r="A4" s="2"/>
      <c r="B4" s="3"/>
      <c r="C4" s="3"/>
      <c r="D4" s="3"/>
    </row>
    <row r="5" spans="1:15" x14ac:dyDescent="0.3">
      <c r="A5" s="2"/>
      <c r="B5" s="3"/>
      <c r="C5" s="3"/>
      <c r="D5" s="3"/>
    </row>
    <row r="6" spans="1:15" ht="18.75" x14ac:dyDescent="0.3">
      <c r="A6" s="96" t="s">
        <v>1</v>
      </c>
      <c r="B6" s="96"/>
      <c r="C6" s="96"/>
      <c r="D6" s="96"/>
      <c r="E6" s="96"/>
      <c r="F6" s="96"/>
      <c r="G6" s="96"/>
      <c r="H6" s="96"/>
      <c r="I6" s="96"/>
      <c r="J6" s="96"/>
      <c r="K6" s="96"/>
    </row>
    <row r="7" spans="1:15" ht="18.75" x14ac:dyDescent="0.3">
      <c r="A7" s="5"/>
      <c r="B7" s="5"/>
      <c r="C7" s="5"/>
      <c r="D7" s="5"/>
      <c r="E7" s="5"/>
      <c r="F7" s="5"/>
      <c r="G7" s="5"/>
      <c r="H7" s="5"/>
      <c r="I7" s="5"/>
      <c r="J7" s="5"/>
      <c r="K7" s="5"/>
    </row>
    <row r="8" spans="1:15" x14ac:dyDescent="0.3">
      <c r="J8" s="97" t="s">
        <v>2</v>
      </c>
      <c r="K8" s="97"/>
      <c r="M8" s="100" t="s">
        <v>58</v>
      </c>
      <c r="N8" s="101"/>
      <c r="O8" s="101"/>
    </row>
    <row r="9" spans="1:15" s="8" customFormat="1" ht="45" x14ac:dyDescent="0.25">
      <c r="A9" s="6" t="s">
        <v>3</v>
      </c>
      <c r="B9" s="7" t="s">
        <v>4</v>
      </c>
      <c r="C9" s="98" t="s">
        <v>5</v>
      </c>
      <c r="D9" s="99" t="s">
        <v>6</v>
      </c>
      <c r="E9" s="99"/>
      <c r="F9" s="99"/>
      <c r="G9" s="99"/>
      <c r="H9" s="99"/>
      <c r="I9" s="99"/>
      <c r="J9" s="99"/>
      <c r="K9" s="99"/>
      <c r="M9" s="102" t="s">
        <v>59</v>
      </c>
      <c r="N9" s="102" t="s">
        <v>60</v>
      </c>
      <c r="O9" s="102" t="s">
        <v>61</v>
      </c>
    </row>
    <row r="10" spans="1:15" x14ac:dyDescent="0.3">
      <c r="A10" s="9"/>
      <c r="B10" s="10"/>
      <c r="C10" s="98"/>
      <c r="D10" s="11" t="s">
        <v>7</v>
      </c>
      <c r="E10" s="12" t="s">
        <v>8</v>
      </c>
      <c r="F10" s="11" t="s">
        <v>9</v>
      </c>
      <c r="G10" s="13" t="s">
        <v>8</v>
      </c>
      <c r="H10" s="11" t="s">
        <v>10</v>
      </c>
      <c r="I10" s="13" t="s">
        <v>8</v>
      </c>
      <c r="J10" s="11" t="s">
        <v>11</v>
      </c>
      <c r="K10" s="14" t="s">
        <v>8</v>
      </c>
      <c r="M10" s="103"/>
      <c r="N10" s="103"/>
      <c r="O10" s="103"/>
    </row>
    <row r="11" spans="1:15" x14ac:dyDescent="0.3">
      <c r="A11" s="15"/>
      <c r="B11" s="16"/>
      <c r="C11" s="17"/>
      <c r="D11" s="18" t="s">
        <v>12</v>
      </c>
      <c r="E11" s="19"/>
      <c r="F11" s="18" t="s">
        <v>13</v>
      </c>
      <c r="G11" s="20"/>
      <c r="H11" s="18" t="s">
        <v>14</v>
      </c>
      <c r="I11" s="20"/>
      <c r="J11" s="18" t="s">
        <v>15</v>
      </c>
      <c r="K11" s="21"/>
      <c r="M11"/>
      <c r="N11"/>
      <c r="O11"/>
    </row>
    <row r="12" spans="1:15" ht="17.25" thickBot="1" x14ac:dyDescent="0.35">
      <c r="A12" s="15"/>
      <c r="B12" s="16"/>
      <c r="C12" s="17"/>
      <c r="D12" s="18"/>
      <c r="E12" s="19"/>
      <c r="F12" s="18"/>
      <c r="G12" s="20"/>
      <c r="H12" s="18"/>
      <c r="I12" s="20"/>
      <c r="J12" s="18"/>
      <c r="K12" s="21"/>
      <c r="M12"/>
      <c r="N12"/>
      <c r="O12"/>
    </row>
    <row r="13" spans="1:15" x14ac:dyDescent="0.3">
      <c r="A13" s="22" t="s">
        <v>16</v>
      </c>
      <c r="B13" s="69" t="s">
        <v>17</v>
      </c>
      <c r="C13" s="85">
        <f>SUM(C14:C18)</f>
        <v>6887.5</v>
      </c>
      <c r="D13" s="85">
        <f>SUM(D14:D18)</f>
        <v>6887.5</v>
      </c>
      <c r="E13" s="86">
        <v>1</v>
      </c>
      <c r="F13" s="23"/>
      <c r="G13" s="24"/>
      <c r="H13" s="23"/>
      <c r="I13" s="24"/>
      <c r="J13" s="23"/>
      <c r="K13" s="25"/>
      <c r="M13" s="84" t="s">
        <v>62</v>
      </c>
      <c r="N13" s="84"/>
      <c r="O13" s="84" t="s">
        <v>63</v>
      </c>
    </row>
    <row r="14" spans="1:15" x14ac:dyDescent="0.3">
      <c r="A14" s="26"/>
      <c r="B14" s="27" t="s">
        <v>18</v>
      </c>
      <c r="C14" s="28">
        <f t="shared" ref="C14:C18" si="0">D14+F14+H14+J14</f>
        <v>5600</v>
      </c>
      <c r="D14" s="28">
        <f>SUMIFS(D$13:D$200,$M$13:$M$200,"&lt;&gt;TOTAL",$O$13:$O$200,"ETICH_CAP",$B$13:$B$200," - verde")</f>
        <v>5600</v>
      </c>
      <c r="E14" s="87">
        <f>D14/D$13*E$13</f>
        <v>0.81306715063520874</v>
      </c>
      <c r="F14" s="29"/>
      <c r="G14" s="30"/>
      <c r="H14" s="29"/>
      <c r="I14" s="30"/>
      <c r="J14" s="29"/>
      <c r="K14" s="31"/>
      <c r="M14" s="84" t="s">
        <v>62</v>
      </c>
      <c r="N14" s="84"/>
      <c r="O14" s="84" t="s">
        <v>64</v>
      </c>
    </row>
    <row r="15" spans="1:15" x14ac:dyDescent="0.3">
      <c r="A15" s="26"/>
      <c r="B15" s="27" t="s">
        <v>19</v>
      </c>
      <c r="C15" s="28">
        <f t="shared" si="0"/>
        <v>0</v>
      </c>
      <c r="D15" s="28">
        <f>SUMIFS(D$13:D$200,$M$13:$M$200,"&lt;&gt;TOTAL",$O$13:$O$200,"ETICH_CAP",$B$13:$B$200," - maro")</f>
        <v>0</v>
      </c>
      <c r="E15" s="87">
        <f t="shared" ref="E15:E18" si="1">D15/D$13*E$13</f>
        <v>0</v>
      </c>
      <c r="F15" s="29"/>
      <c r="G15" s="30"/>
      <c r="H15" s="29"/>
      <c r="I15" s="30"/>
      <c r="J15" s="29"/>
      <c r="K15" s="31"/>
      <c r="M15" s="84" t="s">
        <v>62</v>
      </c>
      <c r="N15" s="84"/>
      <c r="O15" s="84" t="s">
        <v>64</v>
      </c>
    </row>
    <row r="16" spans="1:15" x14ac:dyDescent="0.3">
      <c r="A16" s="26"/>
      <c r="B16" s="27" t="s">
        <v>20</v>
      </c>
      <c r="C16" s="28">
        <f t="shared" si="0"/>
        <v>0</v>
      </c>
      <c r="D16" s="28">
        <f>SUMIFS(D$13:D$200,$M$13:$M$200,"&lt;&gt;TOTAL",$O$13:$O$200,"ETICH_CAP",$B$13:$B$200," - mixt")</f>
        <v>0</v>
      </c>
      <c r="E16" s="87">
        <f t="shared" si="1"/>
        <v>0</v>
      </c>
      <c r="F16" s="29"/>
      <c r="G16" s="30"/>
      <c r="H16" s="29"/>
      <c r="I16" s="30"/>
      <c r="J16" s="29"/>
      <c r="K16" s="31"/>
      <c r="M16" s="84" t="s">
        <v>62</v>
      </c>
      <c r="N16" s="84"/>
      <c r="O16" s="84" t="s">
        <v>64</v>
      </c>
    </row>
    <row r="17" spans="1:15" x14ac:dyDescent="0.3">
      <c r="A17" s="26"/>
      <c r="B17" s="27" t="s">
        <v>21</v>
      </c>
      <c r="C17" s="28">
        <f t="shared" si="0"/>
        <v>1112.5</v>
      </c>
      <c r="D17" s="28">
        <f>SUMIFS(D$13:D$200,$M$13:$M$200,"&lt;&gt;TOTAL",$O$13:$O$200,"ETICH_CAP",$B$13:$B$200," - neutru")</f>
        <v>1112.5</v>
      </c>
      <c r="E17" s="87">
        <f t="shared" si="1"/>
        <v>0.16152450090744103</v>
      </c>
      <c r="F17" s="29"/>
      <c r="G17" s="30"/>
      <c r="H17" s="29"/>
      <c r="I17" s="30"/>
      <c r="J17" s="29"/>
      <c r="K17" s="31"/>
      <c r="M17" s="84" t="s">
        <v>62</v>
      </c>
      <c r="N17" s="84"/>
      <c r="O17" s="84" t="s">
        <v>64</v>
      </c>
    </row>
    <row r="18" spans="1:15" ht="17.25" thickBot="1" x14ac:dyDescent="0.35">
      <c r="A18" s="32"/>
      <c r="B18" s="33" t="s">
        <v>22</v>
      </c>
      <c r="C18" s="34">
        <f t="shared" si="0"/>
        <v>175</v>
      </c>
      <c r="D18" s="34">
        <f>SUMIFS(D$13:D$200,$M$13:$M$200,"&lt;&gt;TOTAL",$O$13:$O$200,"ETICH_CAP",$B$13:$B$200," - neetichetat")</f>
        <v>175</v>
      </c>
      <c r="E18" s="88">
        <f t="shared" si="1"/>
        <v>2.5408348457350273E-2</v>
      </c>
      <c r="F18" s="35"/>
      <c r="G18" s="36"/>
      <c r="H18" s="35"/>
      <c r="I18" s="36"/>
      <c r="J18" s="35"/>
      <c r="K18" s="37"/>
      <c r="M18" s="84" t="s">
        <v>62</v>
      </c>
      <c r="N18" s="84"/>
      <c r="O18" s="84" t="s">
        <v>64</v>
      </c>
    </row>
    <row r="19" spans="1:15" ht="33" x14ac:dyDescent="0.3">
      <c r="A19" s="38" t="s">
        <v>23</v>
      </c>
      <c r="B19" s="70" t="s">
        <v>24</v>
      </c>
      <c r="C19" s="89">
        <f>SUM(C20:C24)</f>
        <v>2330</v>
      </c>
      <c r="D19" s="89">
        <f>SUM(D20:D24)</f>
        <v>2330</v>
      </c>
      <c r="E19" s="90">
        <v>1</v>
      </c>
      <c r="F19" s="39"/>
      <c r="G19" s="40"/>
      <c r="H19" s="39"/>
      <c r="I19" s="40"/>
      <c r="J19" s="39"/>
      <c r="K19" s="41"/>
      <c r="M19" s="84" t="s">
        <v>23</v>
      </c>
      <c r="N19" s="84"/>
      <c r="O19" s="84" t="s">
        <v>65</v>
      </c>
    </row>
    <row r="20" spans="1:15" x14ac:dyDescent="0.3">
      <c r="A20" s="42"/>
      <c r="B20" s="43" t="s">
        <v>18</v>
      </c>
      <c r="C20" s="28">
        <f t="shared" ref="C20:C24" si="2">D20+F20+H20+J20</f>
        <v>2200</v>
      </c>
      <c r="D20" s="28">
        <f>SUMIFS(D$13:D$200,$M$13:$M$200,"51.XX",$O$13:$O$200,"ETICH_proj",$B$13:$B$200," - verde")</f>
        <v>2200</v>
      </c>
      <c r="E20" s="87">
        <f>D20/$D$19*$E$19</f>
        <v>0.94420600858369097</v>
      </c>
      <c r="F20" s="44"/>
      <c r="G20" s="45"/>
      <c r="H20" s="44"/>
      <c r="I20" s="45"/>
      <c r="J20" s="44"/>
      <c r="K20" s="46"/>
      <c r="M20" s="84" t="s">
        <v>23</v>
      </c>
      <c r="N20" s="84"/>
      <c r="O20" s="84" t="s">
        <v>66</v>
      </c>
    </row>
    <row r="21" spans="1:15" x14ac:dyDescent="0.3">
      <c r="A21" s="42"/>
      <c r="B21" s="43" t="s">
        <v>19</v>
      </c>
      <c r="C21" s="28">
        <f t="shared" si="2"/>
        <v>0</v>
      </c>
      <c r="D21" s="28">
        <f>SUMIFS(D$13:D$200,$M$13:$M$200,"51.XX",$O$13:$O$200,"ETICH_proj",$B$13:$B$200," - maro")</f>
        <v>0</v>
      </c>
      <c r="E21" s="87">
        <f t="shared" ref="E21:E24" si="3">D21/$D$19*$E$19</f>
        <v>0</v>
      </c>
      <c r="F21" s="44"/>
      <c r="G21" s="45"/>
      <c r="H21" s="44"/>
      <c r="I21" s="45"/>
      <c r="J21" s="44"/>
      <c r="K21" s="46"/>
      <c r="M21" s="84" t="s">
        <v>23</v>
      </c>
      <c r="N21" s="84"/>
      <c r="O21" s="84" t="s">
        <v>66</v>
      </c>
    </row>
    <row r="22" spans="1:15" x14ac:dyDescent="0.3">
      <c r="A22" s="42"/>
      <c r="B22" s="43" t="s">
        <v>20</v>
      </c>
      <c r="C22" s="28">
        <f t="shared" si="2"/>
        <v>0</v>
      </c>
      <c r="D22" s="28">
        <f>SUMIFS(D$13:D$200,$M$13:$M$200,"51.XX",$O$13:$O$200,"ETICH_proj",$B$13:$B$200," - mixt")</f>
        <v>0</v>
      </c>
      <c r="E22" s="87">
        <f t="shared" si="3"/>
        <v>0</v>
      </c>
      <c r="F22" s="44"/>
      <c r="G22" s="45"/>
      <c r="H22" s="44"/>
      <c r="I22" s="45"/>
      <c r="J22" s="44"/>
      <c r="K22" s="46"/>
      <c r="M22" s="84" t="s">
        <v>23</v>
      </c>
      <c r="N22" s="84"/>
      <c r="O22" s="84" t="s">
        <v>66</v>
      </c>
    </row>
    <row r="23" spans="1:15" x14ac:dyDescent="0.3">
      <c r="A23" s="42"/>
      <c r="B23" s="43" t="s">
        <v>21</v>
      </c>
      <c r="C23" s="28">
        <f t="shared" si="2"/>
        <v>130</v>
      </c>
      <c r="D23" s="28">
        <f>SUMIFS(D$13:D$200,$M$13:$M$200,"51.XX",$O$13:$O$200,"ETICH_proj",$B$13:$B$200," - neutru")</f>
        <v>130</v>
      </c>
      <c r="E23" s="87">
        <f t="shared" si="3"/>
        <v>5.5793991416309016E-2</v>
      </c>
      <c r="F23" s="44"/>
      <c r="G23" s="45"/>
      <c r="H23" s="44"/>
      <c r="I23" s="45"/>
      <c r="J23" s="44"/>
      <c r="K23" s="46"/>
      <c r="M23" s="84" t="s">
        <v>23</v>
      </c>
      <c r="N23" s="84"/>
      <c r="O23" s="84" t="s">
        <v>66</v>
      </c>
    </row>
    <row r="24" spans="1:15" x14ac:dyDescent="0.3">
      <c r="A24" s="42"/>
      <c r="B24" s="27" t="s">
        <v>22</v>
      </c>
      <c r="C24" s="28">
        <f t="shared" si="2"/>
        <v>0</v>
      </c>
      <c r="D24" s="28">
        <f>SUMIFS(D$13:D$200,$M$13:$M$200,"51.XX",$O$13:$O$200,"ETICH_proj",$B$13:$B$200," - neetichetat")</f>
        <v>0</v>
      </c>
      <c r="E24" s="87">
        <f t="shared" si="3"/>
        <v>0</v>
      </c>
      <c r="F24" s="44"/>
      <c r="G24" s="45"/>
      <c r="H24" s="44"/>
      <c r="I24" s="45"/>
      <c r="J24" s="44"/>
      <c r="K24" s="46"/>
      <c r="M24" s="84" t="s">
        <v>23</v>
      </c>
      <c r="N24" s="84"/>
      <c r="O24" s="84" t="s">
        <v>66</v>
      </c>
    </row>
    <row r="25" spans="1:15" x14ac:dyDescent="0.3">
      <c r="A25" s="47" t="s">
        <v>25</v>
      </c>
      <c r="B25" s="27" t="s">
        <v>32</v>
      </c>
      <c r="C25" s="66">
        <f>SUM(C26:C30)</f>
        <v>50</v>
      </c>
      <c r="D25" s="66">
        <f>SUM(D26:D30)</f>
        <v>50</v>
      </c>
      <c r="E25" s="62">
        <v>1</v>
      </c>
      <c r="F25" s="29"/>
      <c r="G25" s="30"/>
      <c r="H25" s="29"/>
      <c r="I25" s="30"/>
      <c r="J25" s="29"/>
      <c r="K25" s="31"/>
      <c r="M25" s="84" t="s">
        <v>23</v>
      </c>
      <c r="N25" s="84">
        <v>1</v>
      </c>
      <c r="O25" s="84" t="s">
        <v>67</v>
      </c>
    </row>
    <row r="26" spans="1:15" x14ac:dyDescent="0.3">
      <c r="A26" s="26"/>
      <c r="B26" s="27" t="s">
        <v>18</v>
      </c>
      <c r="C26" s="66">
        <f t="shared" ref="C26:C30" si="4">D26+F26+H26+J26</f>
        <v>0</v>
      </c>
      <c r="D26" s="28"/>
      <c r="E26" s="62">
        <f t="shared" ref="E26:E30" si="5">D26/$D$25*$E$25</f>
        <v>0</v>
      </c>
      <c r="F26" s="29"/>
      <c r="G26" s="30"/>
      <c r="H26" s="29"/>
      <c r="I26" s="30"/>
      <c r="J26" s="29"/>
      <c r="K26" s="31"/>
      <c r="M26" s="84" t="s">
        <v>23</v>
      </c>
      <c r="N26" s="84">
        <v>1</v>
      </c>
      <c r="O26" s="84" t="s">
        <v>68</v>
      </c>
    </row>
    <row r="27" spans="1:15" x14ac:dyDescent="0.3">
      <c r="A27" s="26"/>
      <c r="B27" s="27" t="s">
        <v>19</v>
      </c>
      <c r="C27" s="66">
        <f t="shared" si="4"/>
        <v>0</v>
      </c>
      <c r="D27" s="28"/>
      <c r="E27" s="62">
        <f t="shared" si="5"/>
        <v>0</v>
      </c>
      <c r="F27" s="29"/>
      <c r="G27" s="30"/>
      <c r="H27" s="29"/>
      <c r="I27" s="30"/>
      <c r="J27" s="29"/>
      <c r="K27" s="31"/>
      <c r="M27" s="84" t="s">
        <v>23</v>
      </c>
      <c r="N27" s="84">
        <v>1</v>
      </c>
      <c r="O27" s="84" t="s">
        <v>68</v>
      </c>
    </row>
    <row r="28" spans="1:15" x14ac:dyDescent="0.3">
      <c r="A28" s="26"/>
      <c r="B28" s="27" t="s">
        <v>20</v>
      </c>
      <c r="C28" s="66">
        <f t="shared" si="4"/>
        <v>0</v>
      </c>
      <c r="D28" s="28"/>
      <c r="E28" s="62">
        <f t="shared" si="5"/>
        <v>0</v>
      </c>
      <c r="F28" s="29"/>
      <c r="G28" s="30"/>
      <c r="H28" s="29"/>
      <c r="I28" s="30"/>
      <c r="J28" s="29"/>
      <c r="K28" s="31"/>
      <c r="M28" s="84" t="s">
        <v>23</v>
      </c>
      <c r="N28" s="84">
        <v>1</v>
      </c>
      <c r="O28" s="84" t="s">
        <v>68</v>
      </c>
    </row>
    <row r="29" spans="1:15" x14ac:dyDescent="0.3">
      <c r="A29" s="26"/>
      <c r="B29" s="27" t="s">
        <v>21</v>
      </c>
      <c r="C29" s="66">
        <f t="shared" si="4"/>
        <v>50</v>
      </c>
      <c r="D29" s="28">
        <v>50</v>
      </c>
      <c r="E29" s="62">
        <f t="shared" si="5"/>
        <v>1</v>
      </c>
      <c r="F29" s="29"/>
      <c r="G29" s="30"/>
      <c r="H29" s="29"/>
      <c r="I29" s="30"/>
      <c r="J29" s="29"/>
      <c r="K29" s="31"/>
      <c r="M29" s="84" t="s">
        <v>23</v>
      </c>
      <c r="N29" s="84">
        <v>1</v>
      </c>
      <c r="O29" s="84" t="s">
        <v>68</v>
      </c>
    </row>
    <row r="30" spans="1:15" x14ac:dyDescent="0.3">
      <c r="A30" s="26"/>
      <c r="B30" s="27" t="s">
        <v>22</v>
      </c>
      <c r="C30" s="66">
        <f t="shared" si="4"/>
        <v>0</v>
      </c>
      <c r="D30" s="28"/>
      <c r="E30" s="62">
        <f t="shared" si="5"/>
        <v>0</v>
      </c>
      <c r="F30" s="29"/>
      <c r="G30" s="30"/>
      <c r="H30" s="29"/>
      <c r="I30" s="30"/>
      <c r="J30" s="29"/>
      <c r="K30" s="31"/>
      <c r="M30" s="84" t="s">
        <v>23</v>
      </c>
      <c r="N30" s="84">
        <v>1</v>
      </c>
      <c r="O30" s="84" t="s">
        <v>68</v>
      </c>
    </row>
    <row r="31" spans="1:15" ht="33" x14ac:dyDescent="0.3">
      <c r="A31" s="47" t="s">
        <v>26</v>
      </c>
      <c r="B31" s="27" t="s">
        <v>33</v>
      </c>
      <c r="C31" s="66">
        <f>SUM(C32:C36)</f>
        <v>2200</v>
      </c>
      <c r="D31" s="66">
        <f>SUM(D32:D36)</f>
        <v>2200</v>
      </c>
      <c r="E31" s="62">
        <v>1</v>
      </c>
      <c r="F31" s="29"/>
      <c r="G31" s="30"/>
      <c r="H31" s="29"/>
      <c r="I31" s="30"/>
      <c r="J31" s="29"/>
      <c r="K31" s="31"/>
      <c r="M31" s="84" t="s">
        <v>23</v>
      </c>
      <c r="N31" s="84">
        <v>2</v>
      </c>
      <c r="O31" s="84" t="s">
        <v>67</v>
      </c>
    </row>
    <row r="32" spans="1:15" x14ac:dyDescent="0.3">
      <c r="A32" s="26"/>
      <c r="B32" s="27" t="s">
        <v>18</v>
      </c>
      <c r="C32" s="66">
        <f t="shared" ref="C32:C36" si="6">D32+F32+H32+J32</f>
        <v>2200</v>
      </c>
      <c r="D32" s="28">
        <v>2200</v>
      </c>
      <c r="E32" s="62">
        <f>D32/$D$31*$E$31</f>
        <v>1</v>
      </c>
      <c r="F32" s="29"/>
      <c r="G32" s="30"/>
      <c r="H32" s="29"/>
      <c r="I32" s="30"/>
      <c r="J32" s="29"/>
      <c r="K32" s="31"/>
      <c r="M32" s="84" t="s">
        <v>23</v>
      </c>
      <c r="N32" s="84">
        <v>2</v>
      </c>
      <c r="O32" s="84" t="s">
        <v>68</v>
      </c>
    </row>
    <row r="33" spans="1:15" x14ac:dyDescent="0.3">
      <c r="A33" s="26"/>
      <c r="B33" s="27" t="s">
        <v>19</v>
      </c>
      <c r="C33" s="66">
        <f t="shared" si="6"/>
        <v>0</v>
      </c>
      <c r="D33" s="28"/>
      <c r="E33" s="62">
        <f t="shared" ref="E33:E36" si="7">D33/$D$31*$E$31</f>
        <v>0</v>
      </c>
      <c r="F33" s="29"/>
      <c r="G33" s="30"/>
      <c r="H33" s="29"/>
      <c r="I33" s="30"/>
      <c r="J33" s="29"/>
      <c r="K33" s="31"/>
      <c r="M33" s="84" t="s">
        <v>23</v>
      </c>
      <c r="N33" s="84">
        <v>2</v>
      </c>
      <c r="O33" s="84" t="s">
        <v>68</v>
      </c>
    </row>
    <row r="34" spans="1:15" x14ac:dyDescent="0.3">
      <c r="A34" s="26"/>
      <c r="B34" s="27" t="s">
        <v>20</v>
      </c>
      <c r="C34" s="66">
        <f t="shared" si="6"/>
        <v>0</v>
      </c>
      <c r="D34" s="28"/>
      <c r="E34" s="62">
        <f t="shared" si="7"/>
        <v>0</v>
      </c>
      <c r="F34" s="29"/>
      <c r="G34" s="30"/>
      <c r="H34" s="29"/>
      <c r="I34" s="30"/>
      <c r="J34" s="29"/>
      <c r="K34" s="31"/>
      <c r="M34" s="84" t="s">
        <v>23</v>
      </c>
      <c r="N34" s="84">
        <v>2</v>
      </c>
      <c r="O34" s="84" t="s">
        <v>68</v>
      </c>
    </row>
    <row r="35" spans="1:15" x14ac:dyDescent="0.3">
      <c r="A35" s="26"/>
      <c r="B35" s="27" t="s">
        <v>21</v>
      </c>
      <c r="C35" s="66">
        <f t="shared" si="6"/>
        <v>0</v>
      </c>
      <c r="D35" s="28"/>
      <c r="E35" s="62">
        <f t="shared" si="7"/>
        <v>0</v>
      </c>
      <c r="F35" s="29"/>
      <c r="G35" s="30"/>
      <c r="H35" s="29"/>
      <c r="I35" s="30"/>
      <c r="J35" s="29"/>
      <c r="K35" s="31"/>
      <c r="M35" s="84" t="s">
        <v>23</v>
      </c>
      <c r="N35" s="84">
        <v>2</v>
      </c>
      <c r="O35" s="84" t="s">
        <v>68</v>
      </c>
    </row>
    <row r="36" spans="1:15" x14ac:dyDescent="0.3">
      <c r="A36" s="26"/>
      <c r="B36" s="27" t="s">
        <v>22</v>
      </c>
      <c r="C36" s="66">
        <f t="shared" si="6"/>
        <v>0</v>
      </c>
      <c r="D36" s="28"/>
      <c r="E36" s="62">
        <f t="shared" si="7"/>
        <v>0</v>
      </c>
      <c r="F36" s="29"/>
      <c r="G36" s="30"/>
      <c r="H36" s="29"/>
      <c r="I36" s="30"/>
      <c r="J36" s="29"/>
      <c r="K36" s="31"/>
      <c r="M36" s="84" t="s">
        <v>23</v>
      </c>
      <c r="N36" s="84">
        <v>2</v>
      </c>
      <c r="O36" s="84" t="s">
        <v>68</v>
      </c>
    </row>
    <row r="37" spans="1:15" x14ac:dyDescent="0.3">
      <c r="A37" s="48" t="s">
        <v>34</v>
      </c>
      <c r="B37" s="27" t="s">
        <v>35</v>
      </c>
      <c r="C37" s="66">
        <f>SUM(C38:C42)</f>
        <v>80</v>
      </c>
      <c r="D37" s="66">
        <f>SUM(D38:D42)</f>
        <v>80</v>
      </c>
      <c r="E37" s="62">
        <v>1</v>
      </c>
      <c r="F37" s="49"/>
      <c r="G37" s="50"/>
      <c r="H37" s="49"/>
      <c r="I37" s="50"/>
      <c r="J37" s="49"/>
      <c r="K37" s="51"/>
      <c r="M37" s="84" t="s">
        <v>23</v>
      </c>
      <c r="N37" s="84">
        <v>3</v>
      </c>
      <c r="O37" s="84" t="s">
        <v>67</v>
      </c>
    </row>
    <row r="38" spans="1:15" x14ac:dyDescent="0.3">
      <c r="A38" s="52"/>
      <c r="B38" s="27" t="s">
        <v>18</v>
      </c>
      <c r="C38" s="66">
        <f t="shared" ref="C38:C42" si="8">D38+F38+H38+J38</f>
        <v>0</v>
      </c>
      <c r="D38" s="28"/>
      <c r="E38" s="62">
        <f>D38/$D$37*$E$37</f>
        <v>0</v>
      </c>
      <c r="F38" s="49"/>
      <c r="G38" s="50"/>
      <c r="H38" s="49"/>
      <c r="I38" s="50"/>
      <c r="J38" s="49"/>
      <c r="K38" s="51"/>
      <c r="M38" s="84" t="s">
        <v>23</v>
      </c>
      <c r="N38" s="84">
        <v>3</v>
      </c>
      <c r="O38" s="84" t="s">
        <v>68</v>
      </c>
    </row>
    <row r="39" spans="1:15" x14ac:dyDescent="0.3">
      <c r="A39" s="52"/>
      <c r="B39" s="27" t="s">
        <v>19</v>
      </c>
      <c r="C39" s="66">
        <f t="shared" si="8"/>
        <v>0</v>
      </c>
      <c r="D39" s="28"/>
      <c r="E39" s="62">
        <f t="shared" ref="E39:E42" si="9">D39/$D$37*$E$37</f>
        <v>0</v>
      </c>
      <c r="F39" s="49"/>
      <c r="G39" s="50"/>
      <c r="H39" s="49"/>
      <c r="I39" s="50"/>
      <c r="J39" s="49"/>
      <c r="K39" s="51"/>
      <c r="M39" s="84" t="s">
        <v>23</v>
      </c>
      <c r="N39" s="84">
        <v>3</v>
      </c>
      <c r="O39" s="84" t="s">
        <v>68</v>
      </c>
    </row>
    <row r="40" spans="1:15" x14ac:dyDescent="0.3">
      <c r="A40" s="52"/>
      <c r="B40" s="27" t="s">
        <v>20</v>
      </c>
      <c r="C40" s="66">
        <f t="shared" si="8"/>
        <v>0</v>
      </c>
      <c r="D40" s="28"/>
      <c r="E40" s="62">
        <f t="shared" si="9"/>
        <v>0</v>
      </c>
      <c r="F40" s="49"/>
      <c r="G40" s="50"/>
      <c r="H40" s="49"/>
      <c r="I40" s="50"/>
      <c r="J40" s="49"/>
      <c r="K40" s="51"/>
      <c r="M40" s="84" t="s">
        <v>23</v>
      </c>
      <c r="N40" s="84">
        <v>3</v>
      </c>
      <c r="O40" s="84" t="s">
        <v>68</v>
      </c>
    </row>
    <row r="41" spans="1:15" x14ac:dyDescent="0.3">
      <c r="A41" s="52"/>
      <c r="B41" s="27" t="s">
        <v>21</v>
      </c>
      <c r="C41" s="66">
        <f t="shared" si="8"/>
        <v>80</v>
      </c>
      <c r="D41" s="28">
        <v>80</v>
      </c>
      <c r="E41" s="62">
        <f t="shared" si="9"/>
        <v>1</v>
      </c>
      <c r="F41" s="49"/>
      <c r="G41" s="50"/>
      <c r="H41" s="49"/>
      <c r="I41" s="50"/>
      <c r="J41" s="49"/>
      <c r="K41" s="51"/>
      <c r="M41" s="84" t="s">
        <v>23</v>
      </c>
      <c r="N41" s="84">
        <v>3</v>
      </c>
      <c r="O41" s="84" t="s">
        <v>68</v>
      </c>
    </row>
    <row r="42" spans="1:15" ht="17.25" thickBot="1" x14ac:dyDescent="0.35">
      <c r="A42" s="52"/>
      <c r="B42" s="53" t="s">
        <v>22</v>
      </c>
      <c r="C42" s="72">
        <f t="shared" si="8"/>
        <v>0</v>
      </c>
      <c r="D42" s="54"/>
      <c r="E42" s="64">
        <f t="shared" si="9"/>
        <v>0</v>
      </c>
      <c r="F42" s="49"/>
      <c r="G42" s="50"/>
      <c r="H42" s="49"/>
      <c r="I42" s="50"/>
      <c r="J42" s="49"/>
      <c r="K42" s="51"/>
      <c r="M42" s="84" t="s">
        <v>23</v>
      </c>
      <c r="N42" s="84">
        <v>3</v>
      </c>
      <c r="O42" s="84" t="s">
        <v>68</v>
      </c>
    </row>
    <row r="43" spans="1:15" ht="33" x14ac:dyDescent="0.3">
      <c r="A43" s="22" t="s">
        <v>27</v>
      </c>
      <c r="B43" s="71" t="s">
        <v>36</v>
      </c>
      <c r="C43" s="67">
        <f>SUM(C44:C48)</f>
        <v>25</v>
      </c>
      <c r="D43" s="67">
        <f>SUM(D44:D48)</f>
        <v>25</v>
      </c>
      <c r="E43" s="61">
        <v>1</v>
      </c>
      <c r="F43" s="23"/>
      <c r="G43" s="24"/>
      <c r="H43" s="23"/>
      <c r="I43" s="24"/>
      <c r="J43" s="23"/>
      <c r="K43" s="25"/>
      <c r="M43" s="84" t="s">
        <v>27</v>
      </c>
      <c r="N43" s="84"/>
      <c r="O43" s="84" t="s">
        <v>65</v>
      </c>
    </row>
    <row r="44" spans="1:15" x14ac:dyDescent="0.3">
      <c r="A44" s="26"/>
      <c r="B44" s="27" t="s">
        <v>18</v>
      </c>
      <c r="C44" s="66">
        <f t="shared" ref="C44:C48" si="10">D44+F44+H44+J44</f>
        <v>0</v>
      </c>
      <c r="D44" s="66">
        <f>SUMIFS(D$13:D$200,$M$13:$M$200,"67.XX",$O$13:$O$200,"ETICH_proj",$B$13:$B$200," - verde")</f>
        <v>0</v>
      </c>
      <c r="E44" s="62">
        <f>IFERROR(D44/$D$43*$E$43,0)</f>
        <v>0</v>
      </c>
      <c r="F44" s="29"/>
      <c r="G44" s="30"/>
      <c r="H44" s="29"/>
      <c r="I44" s="30"/>
      <c r="J44" s="29"/>
      <c r="K44" s="31"/>
      <c r="M44" s="84" t="s">
        <v>27</v>
      </c>
      <c r="N44" s="84"/>
      <c r="O44" s="84" t="s">
        <v>66</v>
      </c>
    </row>
    <row r="45" spans="1:15" x14ac:dyDescent="0.3">
      <c r="A45" s="26"/>
      <c r="B45" s="27" t="s">
        <v>19</v>
      </c>
      <c r="C45" s="66">
        <f t="shared" si="10"/>
        <v>0</v>
      </c>
      <c r="D45" s="66">
        <f>SUMIFS(D$13:D$200,$M$13:$M$200,"67.XX",$O$13:$O$200,"ETICH_proj",$B$13:$B$200," - maro")</f>
        <v>0</v>
      </c>
      <c r="E45" s="62">
        <f t="shared" ref="E45:E48" si="11">IFERROR(D45/$D$43*$E$43,0)</f>
        <v>0</v>
      </c>
      <c r="F45" s="29"/>
      <c r="G45" s="30"/>
      <c r="H45" s="29"/>
      <c r="I45" s="30"/>
      <c r="J45" s="29"/>
      <c r="K45" s="31"/>
      <c r="M45" s="84" t="s">
        <v>27</v>
      </c>
      <c r="N45" s="84"/>
      <c r="O45" s="84" t="s">
        <v>66</v>
      </c>
    </row>
    <row r="46" spans="1:15" x14ac:dyDescent="0.3">
      <c r="A46" s="26"/>
      <c r="B46" s="27" t="s">
        <v>20</v>
      </c>
      <c r="C46" s="66">
        <f t="shared" si="10"/>
        <v>0</v>
      </c>
      <c r="D46" s="66">
        <f>SUMIFS(D$13:D$200,$M$13:$M$200,"67.XX",$O$13:$O$200,"ETICH_proj",$B$13:$B$200," - mixt")</f>
        <v>0</v>
      </c>
      <c r="E46" s="62">
        <f t="shared" si="11"/>
        <v>0</v>
      </c>
      <c r="F46" s="29"/>
      <c r="G46" s="30"/>
      <c r="H46" s="29"/>
      <c r="I46" s="30"/>
      <c r="J46" s="29"/>
      <c r="K46" s="31"/>
      <c r="M46" s="84" t="s">
        <v>27</v>
      </c>
      <c r="N46" s="84"/>
      <c r="O46" s="84" t="s">
        <v>66</v>
      </c>
    </row>
    <row r="47" spans="1:15" x14ac:dyDescent="0.3">
      <c r="A47" s="26"/>
      <c r="B47" s="27" t="s">
        <v>21</v>
      </c>
      <c r="C47" s="66">
        <f t="shared" si="10"/>
        <v>0</v>
      </c>
      <c r="D47" s="66">
        <f>SUMIFS(D$13:D$200,$M$13:$M$200,"67.XX",$O$13:$O$200,"ETICH_proj",$B$13:$B$200," - neutru")</f>
        <v>0</v>
      </c>
      <c r="E47" s="62">
        <f t="shared" si="11"/>
        <v>0</v>
      </c>
      <c r="F47" s="29"/>
      <c r="G47" s="30"/>
      <c r="H47" s="29"/>
      <c r="I47" s="30"/>
      <c r="J47" s="29"/>
      <c r="K47" s="31"/>
      <c r="M47" s="84" t="s">
        <v>27</v>
      </c>
      <c r="N47" s="84"/>
      <c r="O47" s="84" t="s">
        <v>66</v>
      </c>
    </row>
    <row r="48" spans="1:15" x14ac:dyDescent="0.3">
      <c r="A48" s="26"/>
      <c r="B48" s="27" t="s">
        <v>22</v>
      </c>
      <c r="C48" s="66">
        <f t="shared" si="10"/>
        <v>25</v>
      </c>
      <c r="D48" s="66">
        <f>SUMIFS(D$13:D$200,$M$13:$M$200,"67.XX",$O$13:$O$200,"ETICH_proj",$B$13:$B$200," - neetichetat")</f>
        <v>25</v>
      </c>
      <c r="E48" s="62">
        <f t="shared" si="11"/>
        <v>1</v>
      </c>
      <c r="F48" s="29"/>
      <c r="G48" s="30"/>
      <c r="H48" s="29"/>
      <c r="I48" s="30"/>
      <c r="J48" s="29"/>
      <c r="K48" s="31"/>
      <c r="M48" s="84" t="s">
        <v>27</v>
      </c>
      <c r="N48" s="84"/>
      <c r="O48" s="84" t="s">
        <v>66</v>
      </c>
    </row>
    <row r="49" spans="1:15" x14ac:dyDescent="0.3">
      <c r="A49" s="47" t="s">
        <v>25</v>
      </c>
      <c r="B49" s="27" t="s">
        <v>37</v>
      </c>
      <c r="C49" s="66">
        <f>SUM(C50:C54)</f>
        <v>25</v>
      </c>
      <c r="D49" s="66">
        <f>SUM(D50:D54)</f>
        <v>25</v>
      </c>
      <c r="E49" s="62">
        <v>1</v>
      </c>
      <c r="F49" s="29"/>
      <c r="G49" s="30"/>
      <c r="H49" s="29"/>
      <c r="I49" s="30"/>
      <c r="J49" s="29"/>
      <c r="K49" s="31"/>
      <c r="M49" s="84" t="s">
        <v>27</v>
      </c>
      <c r="N49" s="84">
        <v>1</v>
      </c>
      <c r="O49" s="84" t="s">
        <v>67</v>
      </c>
    </row>
    <row r="50" spans="1:15" x14ac:dyDescent="0.3">
      <c r="A50" s="26"/>
      <c r="B50" s="27" t="s">
        <v>18</v>
      </c>
      <c r="C50" s="66">
        <f t="shared" ref="C50:C54" si="12">D50+F50+H50+J50</f>
        <v>0</v>
      </c>
      <c r="D50" s="28"/>
      <c r="E50" s="62">
        <f>IFERROR(D50/$D$49*$E$49,0)</f>
        <v>0</v>
      </c>
      <c r="F50" s="29"/>
      <c r="G50" s="30"/>
      <c r="H50" s="29"/>
      <c r="I50" s="30"/>
      <c r="J50" s="29"/>
      <c r="K50" s="31"/>
      <c r="M50" s="84" t="s">
        <v>27</v>
      </c>
      <c r="N50" s="84">
        <v>1</v>
      </c>
      <c r="O50" s="84" t="s">
        <v>68</v>
      </c>
    </row>
    <row r="51" spans="1:15" x14ac:dyDescent="0.3">
      <c r="A51" s="26"/>
      <c r="B51" s="27" t="s">
        <v>19</v>
      </c>
      <c r="C51" s="66">
        <f t="shared" si="12"/>
        <v>0</v>
      </c>
      <c r="D51" s="28"/>
      <c r="E51" s="62">
        <f t="shared" ref="E51:E54" si="13">IFERROR(D51/$D$49*$E$49,0)</f>
        <v>0</v>
      </c>
      <c r="F51" s="29"/>
      <c r="G51" s="30"/>
      <c r="H51" s="29"/>
      <c r="I51" s="30"/>
      <c r="J51" s="29"/>
      <c r="K51" s="31"/>
      <c r="M51" s="84" t="s">
        <v>27</v>
      </c>
      <c r="N51" s="84">
        <v>1</v>
      </c>
      <c r="O51" s="84" t="s">
        <v>68</v>
      </c>
    </row>
    <row r="52" spans="1:15" x14ac:dyDescent="0.3">
      <c r="A52" s="26"/>
      <c r="B52" s="27" t="s">
        <v>20</v>
      </c>
      <c r="C52" s="66">
        <f t="shared" si="12"/>
        <v>0</v>
      </c>
      <c r="D52" s="28"/>
      <c r="E52" s="62">
        <f t="shared" si="13"/>
        <v>0</v>
      </c>
      <c r="F52" s="29"/>
      <c r="G52" s="30"/>
      <c r="H52" s="29"/>
      <c r="I52" s="30"/>
      <c r="J52" s="29"/>
      <c r="K52" s="31"/>
      <c r="M52" s="84" t="s">
        <v>27</v>
      </c>
      <c r="N52" s="84">
        <v>1</v>
      </c>
      <c r="O52" s="84" t="s">
        <v>68</v>
      </c>
    </row>
    <row r="53" spans="1:15" x14ac:dyDescent="0.3">
      <c r="A53" s="26"/>
      <c r="B53" s="27" t="s">
        <v>21</v>
      </c>
      <c r="C53" s="66">
        <f t="shared" si="12"/>
        <v>0</v>
      </c>
      <c r="D53" s="28"/>
      <c r="E53" s="62">
        <f t="shared" si="13"/>
        <v>0</v>
      </c>
      <c r="F53" s="29"/>
      <c r="G53" s="30"/>
      <c r="H53" s="29"/>
      <c r="I53" s="30"/>
      <c r="J53" s="29"/>
      <c r="K53" s="31"/>
      <c r="M53" s="84" t="s">
        <v>27</v>
      </c>
      <c r="N53" s="84">
        <v>1</v>
      </c>
      <c r="O53" s="84" t="s">
        <v>68</v>
      </c>
    </row>
    <row r="54" spans="1:15" ht="17.25" thickBot="1" x14ac:dyDescent="0.35">
      <c r="A54" s="32"/>
      <c r="B54" s="33" t="s">
        <v>22</v>
      </c>
      <c r="C54" s="68">
        <f t="shared" si="12"/>
        <v>25</v>
      </c>
      <c r="D54" s="34">
        <v>25</v>
      </c>
      <c r="E54" s="63">
        <f t="shared" si="13"/>
        <v>1</v>
      </c>
      <c r="F54" s="35"/>
      <c r="G54" s="36"/>
      <c r="H54" s="35"/>
      <c r="I54" s="36"/>
      <c r="J54" s="35"/>
      <c r="K54" s="37"/>
      <c r="M54" s="84" t="s">
        <v>27</v>
      </c>
      <c r="N54" s="84">
        <v>1</v>
      </c>
      <c r="O54" s="84" t="s">
        <v>68</v>
      </c>
    </row>
    <row r="55" spans="1:15" ht="33" x14ac:dyDescent="0.3">
      <c r="A55" s="22" t="s">
        <v>28</v>
      </c>
      <c r="B55" s="71" t="s">
        <v>41</v>
      </c>
      <c r="C55" s="67">
        <f>SUM(C56:C60)</f>
        <v>982.5</v>
      </c>
      <c r="D55" s="67">
        <f>SUM(D56:D60)</f>
        <v>982.5</v>
      </c>
      <c r="E55" s="61">
        <v>1</v>
      </c>
      <c r="F55" s="23"/>
      <c r="G55" s="24"/>
      <c r="H55" s="23"/>
      <c r="I55" s="24"/>
      <c r="J55" s="23"/>
      <c r="K55" s="25"/>
      <c r="M55" s="84" t="s">
        <v>28</v>
      </c>
      <c r="N55" s="84"/>
      <c r="O55" s="84" t="s">
        <v>65</v>
      </c>
    </row>
    <row r="56" spans="1:15" x14ac:dyDescent="0.3">
      <c r="A56" s="26"/>
      <c r="B56" s="27" t="s">
        <v>18</v>
      </c>
      <c r="C56" s="66">
        <f t="shared" ref="C56:C60" si="14">D56+F56+H56+J56</f>
        <v>0</v>
      </c>
      <c r="D56" s="66">
        <f>SUMIFS(D$13:D$200,$M$13:$M$200,"68.XX",$O$13:$O$200,"ETICH_proj",$B$13:$B$200," - verde")</f>
        <v>0</v>
      </c>
      <c r="E56" s="62">
        <f>IFERROR(D56/$D$55*$E$55,0)</f>
        <v>0</v>
      </c>
      <c r="F56" s="29"/>
      <c r="G56" s="30"/>
      <c r="H56" s="29"/>
      <c r="I56" s="30"/>
      <c r="J56" s="29"/>
      <c r="K56" s="31"/>
      <c r="M56" s="84" t="s">
        <v>28</v>
      </c>
      <c r="N56" s="84"/>
      <c r="O56" s="84" t="s">
        <v>66</v>
      </c>
    </row>
    <row r="57" spans="1:15" x14ac:dyDescent="0.3">
      <c r="A57" s="26"/>
      <c r="B57" s="27" t="s">
        <v>19</v>
      </c>
      <c r="C57" s="66">
        <f t="shared" si="14"/>
        <v>0</v>
      </c>
      <c r="D57" s="66">
        <f>SUMIFS(D$13:D$200,$M$13:$M$200,"68.XX",$O$13:$O$200,"ETICH_proj",$B$13:$B$200," - maro")</f>
        <v>0</v>
      </c>
      <c r="E57" s="62">
        <f t="shared" ref="E57:E60" si="15">IFERROR(D57/$D$55*$E$55,0)</f>
        <v>0</v>
      </c>
      <c r="F57" s="29"/>
      <c r="G57" s="30"/>
      <c r="H57" s="29"/>
      <c r="I57" s="30"/>
      <c r="J57" s="29"/>
      <c r="K57" s="31"/>
      <c r="M57" s="84" t="s">
        <v>28</v>
      </c>
      <c r="N57" s="84"/>
      <c r="O57" s="84" t="s">
        <v>66</v>
      </c>
    </row>
    <row r="58" spans="1:15" x14ac:dyDescent="0.3">
      <c r="A58" s="26"/>
      <c r="B58" s="27" t="s">
        <v>20</v>
      </c>
      <c r="C58" s="66">
        <f t="shared" si="14"/>
        <v>0</v>
      </c>
      <c r="D58" s="66">
        <f>SUMIFS(D$13:D$200,$M$13:$M$200,"68.XX",$O$13:$O$200,"ETICH_proj",$B$13:$B$200," - mixt")</f>
        <v>0</v>
      </c>
      <c r="E58" s="62">
        <f t="shared" si="15"/>
        <v>0</v>
      </c>
      <c r="F58" s="29"/>
      <c r="G58" s="30"/>
      <c r="H58" s="29"/>
      <c r="I58" s="30"/>
      <c r="J58" s="29"/>
      <c r="K58" s="31"/>
      <c r="M58" s="84" t="s">
        <v>28</v>
      </c>
      <c r="N58" s="84"/>
      <c r="O58" s="84" t="s">
        <v>66</v>
      </c>
    </row>
    <row r="59" spans="1:15" x14ac:dyDescent="0.3">
      <c r="A59" s="26"/>
      <c r="B59" s="27" t="s">
        <v>21</v>
      </c>
      <c r="C59" s="66">
        <f t="shared" si="14"/>
        <v>982.5</v>
      </c>
      <c r="D59" s="66">
        <f>SUMIFS(D$13:D$200,$M$13:$M$200,"68.XX",$O$13:$O$200,"ETICH_proj",$B$13:$B$200," - neutru")</f>
        <v>982.5</v>
      </c>
      <c r="E59" s="62">
        <f t="shared" si="15"/>
        <v>1</v>
      </c>
      <c r="F59" s="29"/>
      <c r="G59" s="30"/>
      <c r="H59" s="29"/>
      <c r="I59" s="30"/>
      <c r="J59" s="29"/>
      <c r="K59" s="31"/>
      <c r="M59" s="84" t="s">
        <v>28</v>
      </c>
      <c r="N59" s="84"/>
      <c r="O59" s="84" t="s">
        <v>66</v>
      </c>
    </row>
    <row r="60" spans="1:15" x14ac:dyDescent="0.3">
      <c r="A60" s="26"/>
      <c r="B60" s="27" t="s">
        <v>22</v>
      </c>
      <c r="C60" s="66">
        <f t="shared" si="14"/>
        <v>0</v>
      </c>
      <c r="D60" s="66">
        <f>SUMIFS(D$13:D$200,$M$13:$M$200,"68.XX",$O$13:$O$200,"ETICH_proj",$B$13:$B$200," - neetichetat")</f>
        <v>0</v>
      </c>
      <c r="E60" s="62">
        <f t="shared" si="15"/>
        <v>0</v>
      </c>
      <c r="F60" s="29"/>
      <c r="G60" s="30"/>
      <c r="H60" s="29"/>
      <c r="I60" s="30"/>
      <c r="J60" s="29"/>
      <c r="K60" s="31"/>
      <c r="M60" s="84" t="s">
        <v>28</v>
      </c>
      <c r="N60" s="84"/>
      <c r="O60" s="84" t="s">
        <v>66</v>
      </c>
    </row>
    <row r="61" spans="1:15" ht="33" x14ac:dyDescent="0.3">
      <c r="A61" s="55" t="s">
        <v>25</v>
      </c>
      <c r="B61" s="43" t="s">
        <v>42</v>
      </c>
      <c r="C61" s="66">
        <f>SUM(C62:C66)</f>
        <v>982.5</v>
      </c>
      <c r="D61" s="66">
        <f>SUM(D62:D66)</f>
        <v>982.5</v>
      </c>
      <c r="E61" s="65">
        <v>1</v>
      </c>
      <c r="F61" s="44"/>
      <c r="G61" s="45"/>
      <c r="H61" s="44"/>
      <c r="I61" s="45"/>
      <c r="J61" s="44"/>
      <c r="K61" s="46"/>
      <c r="M61" s="84" t="s">
        <v>28</v>
      </c>
      <c r="N61" s="84">
        <v>1</v>
      </c>
      <c r="O61" s="84" t="s">
        <v>67</v>
      </c>
    </row>
    <row r="62" spans="1:15" x14ac:dyDescent="0.3">
      <c r="A62" s="26"/>
      <c r="B62" s="27" t="s">
        <v>18</v>
      </c>
      <c r="C62" s="66">
        <f t="shared" ref="C62:C66" si="16">D62+F62+H62+J62</f>
        <v>0</v>
      </c>
      <c r="D62" s="28"/>
      <c r="E62" s="62">
        <f>IFERROR(D62/$D$61*$E$61,0)</f>
        <v>0</v>
      </c>
      <c r="F62" s="29"/>
      <c r="G62" s="30"/>
      <c r="H62" s="29"/>
      <c r="I62" s="30"/>
      <c r="J62" s="29"/>
      <c r="K62" s="31"/>
      <c r="M62" s="84" t="s">
        <v>28</v>
      </c>
      <c r="N62" s="84">
        <v>1</v>
      </c>
      <c r="O62" s="84" t="s">
        <v>68</v>
      </c>
    </row>
    <row r="63" spans="1:15" x14ac:dyDescent="0.3">
      <c r="A63" s="26"/>
      <c r="B63" s="27" t="s">
        <v>19</v>
      </c>
      <c r="C63" s="66">
        <f t="shared" si="16"/>
        <v>0</v>
      </c>
      <c r="D63" s="28"/>
      <c r="E63" s="62">
        <f t="shared" ref="E63:E66" si="17">IFERROR(D63/$D$61*$E$61,0)</f>
        <v>0</v>
      </c>
      <c r="F63" s="29"/>
      <c r="G63" s="30"/>
      <c r="H63" s="29"/>
      <c r="I63" s="30"/>
      <c r="J63" s="29"/>
      <c r="K63" s="31"/>
      <c r="M63" s="84" t="s">
        <v>28</v>
      </c>
      <c r="N63" s="84">
        <v>1</v>
      </c>
      <c r="O63" s="84" t="s">
        <v>68</v>
      </c>
    </row>
    <row r="64" spans="1:15" x14ac:dyDescent="0.3">
      <c r="A64" s="26"/>
      <c r="B64" s="27" t="s">
        <v>20</v>
      </c>
      <c r="C64" s="66">
        <f t="shared" si="16"/>
        <v>0</v>
      </c>
      <c r="D64" s="28"/>
      <c r="E64" s="62">
        <f t="shared" si="17"/>
        <v>0</v>
      </c>
      <c r="F64" s="29"/>
      <c r="G64" s="30"/>
      <c r="H64" s="29"/>
      <c r="I64" s="30"/>
      <c r="J64" s="29"/>
      <c r="K64" s="31"/>
      <c r="M64" s="84" t="s">
        <v>28</v>
      </c>
      <c r="N64" s="84">
        <v>1</v>
      </c>
      <c r="O64" s="84" t="s">
        <v>68</v>
      </c>
    </row>
    <row r="65" spans="1:15" x14ac:dyDescent="0.3">
      <c r="A65" s="26"/>
      <c r="B65" s="27" t="s">
        <v>21</v>
      </c>
      <c r="C65" s="66">
        <f t="shared" si="16"/>
        <v>982.5</v>
      </c>
      <c r="D65" s="28">
        <v>982.5</v>
      </c>
      <c r="E65" s="62">
        <f t="shared" si="17"/>
        <v>1</v>
      </c>
      <c r="F65" s="29"/>
      <c r="G65" s="30"/>
      <c r="H65" s="29"/>
      <c r="I65" s="30"/>
      <c r="J65" s="29"/>
      <c r="K65" s="31"/>
      <c r="M65" s="84" t="s">
        <v>28</v>
      </c>
      <c r="N65" s="84">
        <v>1</v>
      </c>
      <c r="O65" s="84" t="s">
        <v>68</v>
      </c>
    </row>
    <row r="66" spans="1:15" ht="17.25" thickBot="1" x14ac:dyDescent="0.35">
      <c r="A66" s="32"/>
      <c r="B66" s="33" t="s">
        <v>22</v>
      </c>
      <c r="C66" s="72">
        <f t="shared" si="16"/>
        <v>0</v>
      </c>
      <c r="D66" s="54"/>
      <c r="E66" s="62">
        <f t="shared" si="17"/>
        <v>0</v>
      </c>
      <c r="F66" s="35"/>
      <c r="G66" s="36"/>
      <c r="H66" s="35"/>
      <c r="I66" s="36"/>
      <c r="J66" s="35"/>
      <c r="K66" s="37"/>
      <c r="M66" s="84" t="s">
        <v>28</v>
      </c>
      <c r="N66" s="84">
        <v>1</v>
      </c>
      <c r="O66" s="84" t="s">
        <v>68</v>
      </c>
    </row>
    <row r="67" spans="1:15" ht="33" x14ac:dyDescent="0.3">
      <c r="A67" s="22" t="s">
        <v>29</v>
      </c>
      <c r="B67" s="71" t="s">
        <v>38</v>
      </c>
      <c r="C67" s="67">
        <f>SUM(C68:C72)</f>
        <v>700</v>
      </c>
      <c r="D67" s="67">
        <f>SUM(D68:D72)</f>
        <v>700</v>
      </c>
      <c r="E67" s="61">
        <v>1</v>
      </c>
      <c r="F67" s="23"/>
      <c r="G67" s="24"/>
      <c r="H67" s="23"/>
      <c r="I67" s="24"/>
      <c r="J67" s="23"/>
      <c r="K67" s="25"/>
      <c r="M67" s="84" t="s">
        <v>29</v>
      </c>
      <c r="N67" s="84"/>
      <c r="O67" s="84" t="s">
        <v>65</v>
      </c>
    </row>
    <row r="68" spans="1:15" x14ac:dyDescent="0.3">
      <c r="A68" s="26"/>
      <c r="B68" s="27" t="s">
        <v>18</v>
      </c>
      <c r="C68" s="66">
        <f t="shared" ref="C68:C72" si="18">D68+F68+H68+J68</f>
        <v>700</v>
      </c>
      <c r="D68" s="66">
        <f>SUMIFS(D$13:D$200,$M$13:$M$200,"70.XX",$O$13:$O$200,"ETICH_proj",$B$13:$B$200," - verde")</f>
        <v>700</v>
      </c>
      <c r="E68" s="62">
        <f>IFERROR(D68/$D$67*$E$67,0)</f>
        <v>1</v>
      </c>
      <c r="F68" s="29"/>
      <c r="G68" s="30"/>
      <c r="H68" s="29"/>
      <c r="I68" s="30"/>
      <c r="J68" s="29"/>
      <c r="K68" s="31"/>
      <c r="M68" s="84" t="s">
        <v>29</v>
      </c>
      <c r="N68" s="84"/>
      <c r="O68" s="84" t="s">
        <v>66</v>
      </c>
    </row>
    <row r="69" spans="1:15" x14ac:dyDescent="0.3">
      <c r="A69" s="26"/>
      <c r="B69" s="27" t="s">
        <v>19</v>
      </c>
      <c r="C69" s="66">
        <f t="shared" si="18"/>
        <v>0</v>
      </c>
      <c r="D69" s="66">
        <f>SUMIFS(D$13:D$200,$M$13:$M$200,"70.XX",$O$13:$O$200,"ETICH_proj",$B$13:$B$200," - maro")</f>
        <v>0</v>
      </c>
      <c r="E69" s="62">
        <f t="shared" ref="E69:E72" si="19">IFERROR(D69/$D$67*$E$67,0)</f>
        <v>0</v>
      </c>
      <c r="F69" s="29"/>
      <c r="G69" s="30"/>
      <c r="H69" s="29"/>
      <c r="I69" s="30"/>
      <c r="J69" s="29"/>
      <c r="K69" s="31"/>
      <c r="M69" s="84" t="s">
        <v>29</v>
      </c>
      <c r="N69" s="84"/>
      <c r="O69" s="84" t="s">
        <v>66</v>
      </c>
    </row>
    <row r="70" spans="1:15" x14ac:dyDescent="0.3">
      <c r="A70" s="26"/>
      <c r="B70" s="27" t="s">
        <v>20</v>
      </c>
      <c r="C70" s="66">
        <f t="shared" si="18"/>
        <v>0</v>
      </c>
      <c r="D70" s="66">
        <f>SUMIFS(D$13:D$200,$M$13:$M$200,"70.XX",$O$13:$O$200,"ETICH_proj",$B$13:$B$200," - mixt")</f>
        <v>0</v>
      </c>
      <c r="E70" s="62">
        <f t="shared" si="19"/>
        <v>0</v>
      </c>
      <c r="F70" s="29"/>
      <c r="G70" s="30"/>
      <c r="H70" s="29"/>
      <c r="I70" s="30"/>
      <c r="J70" s="29"/>
      <c r="K70" s="31"/>
      <c r="M70" s="84" t="s">
        <v>29</v>
      </c>
      <c r="N70" s="84"/>
      <c r="O70" s="84" t="s">
        <v>66</v>
      </c>
    </row>
    <row r="71" spans="1:15" x14ac:dyDescent="0.3">
      <c r="A71" s="26"/>
      <c r="B71" s="27" t="s">
        <v>21</v>
      </c>
      <c r="C71" s="66">
        <f t="shared" si="18"/>
        <v>0</v>
      </c>
      <c r="D71" s="66">
        <f>SUMIFS(D$13:D$200,$M$13:$M$200,"70.XX",$O$13:$O$200,"ETICH_proj",$B$13:$B$200," - neutru")</f>
        <v>0</v>
      </c>
      <c r="E71" s="62">
        <f t="shared" si="19"/>
        <v>0</v>
      </c>
      <c r="F71" s="29"/>
      <c r="G71" s="30"/>
      <c r="H71" s="29"/>
      <c r="I71" s="30"/>
      <c r="J71" s="29"/>
      <c r="K71" s="31"/>
      <c r="M71" s="84" t="s">
        <v>29</v>
      </c>
      <c r="N71" s="84"/>
      <c r="O71" s="84" t="s">
        <v>66</v>
      </c>
    </row>
    <row r="72" spans="1:15" x14ac:dyDescent="0.3">
      <c r="A72" s="26"/>
      <c r="B72" s="27" t="s">
        <v>22</v>
      </c>
      <c r="C72" s="66">
        <f t="shared" si="18"/>
        <v>0</v>
      </c>
      <c r="D72" s="66">
        <f>SUMIFS(D$13:D$200,$M$13:$M$200,"70.XX",$O$13:$O$200,"ETICH_proj",$B$13:$B$200," - neetichetat")</f>
        <v>0</v>
      </c>
      <c r="E72" s="62">
        <f t="shared" si="19"/>
        <v>0</v>
      </c>
      <c r="F72" s="29"/>
      <c r="G72" s="30"/>
      <c r="H72" s="29"/>
      <c r="I72" s="30"/>
      <c r="J72" s="29"/>
      <c r="K72" s="31"/>
      <c r="M72" s="84" t="s">
        <v>29</v>
      </c>
      <c r="N72" s="84"/>
      <c r="O72" s="84" t="s">
        <v>66</v>
      </c>
    </row>
    <row r="73" spans="1:15" x14ac:dyDescent="0.3">
      <c r="A73" s="47" t="s">
        <v>25</v>
      </c>
      <c r="B73" s="27" t="s">
        <v>43</v>
      </c>
      <c r="C73" s="66">
        <f>SUM(C74:C78)</f>
        <v>700</v>
      </c>
      <c r="D73" s="66">
        <f>SUM(D74:D78)</f>
        <v>700</v>
      </c>
      <c r="E73" s="65">
        <v>1</v>
      </c>
      <c r="F73" s="29"/>
      <c r="G73" s="30"/>
      <c r="H73" s="29"/>
      <c r="I73" s="30"/>
      <c r="J73" s="29"/>
      <c r="K73" s="31"/>
      <c r="M73" s="84" t="s">
        <v>29</v>
      </c>
      <c r="N73" s="84">
        <v>1</v>
      </c>
      <c r="O73" s="84" t="s">
        <v>67</v>
      </c>
    </row>
    <row r="74" spans="1:15" x14ac:dyDescent="0.3">
      <c r="A74" s="26"/>
      <c r="B74" s="27" t="s">
        <v>18</v>
      </c>
      <c r="C74" s="66">
        <f t="shared" ref="C74:C78" si="20">D74+F74+H74+J74</f>
        <v>700</v>
      </c>
      <c r="D74" s="28">
        <v>700</v>
      </c>
      <c r="E74" s="62">
        <f>IFERROR(D74/$D$73*$E$73,0)</f>
        <v>1</v>
      </c>
      <c r="F74" s="29"/>
      <c r="G74" s="30"/>
      <c r="H74" s="29"/>
      <c r="I74" s="30"/>
      <c r="J74" s="29"/>
      <c r="K74" s="31"/>
      <c r="M74" s="84" t="s">
        <v>29</v>
      </c>
      <c r="N74" s="84">
        <v>1</v>
      </c>
      <c r="O74" s="84" t="s">
        <v>68</v>
      </c>
    </row>
    <row r="75" spans="1:15" x14ac:dyDescent="0.3">
      <c r="A75" s="26"/>
      <c r="B75" s="27" t="s">
        <v>19</v>
      </c>
      <c r="C75" s="66">
        <f t="shared" si="20"/>
        <v>0</v>
      </c>
      <c r="D75" s="28"/>
      <c r="E75" s="62">
        <f t="shared" ref="E75:E78" si="21">IFERROR(D75/$D$73*$E$73,0)</f>
        <v>0</v>
      </c>
      <c r="F75" s="29"/>
      <c r="G75" s="30"/>
      <c r="H75" s="29"/>
      <c r="I75" s="30"/>
      <c r="J75" s="29"/>
      <c r="K75" s="31"/>
      <c r="M75" s="84" t="s">
        <v>29</v>
      </c>
      <c r="N75" s="84">
        <v>1</v>
      </c>
      <c r="O75" s="84" t="s">
        <v>68</v>
      </c>
    </row>
    <row r="76" spans="1:15" x14ac:dyDescent="0.3">
      <c r="A76" s="26"/>
      <c r="B76" s="27" t="s">
        <v>20</v>
      </c>
      <c r="C76" s="66">
        <f t="shared" si="20"/>
        <v>0</v>
      </c>
      <c r="D76" s="28"/>
      <c r="E76" s="62">
        <f t="shared" si="21"/>
        <v>0</v>
      </c>
      <c r="F76" s="29"/>
      <c r="G76" s="30"/>
      <c r="H76" s="29"/>
      <c r="I76" s="30"/>
      <c r="J76" s="29"/>
      <c r="K76" s="31"/>
      <c r="M76" s="84" t="s">
        <v>29</v>
      </c>
      <c r="N76" s="84">
        <v>1</v>
      </c>
      <c r="O76" s="84" t="s">
        <v>68</v>
      </c>
    </row>
    <row r="77" spans="1:15" x14ac:dyDescent="0.3">
      <c r="A77" s="26"/>
      <c r="B77" s="27" t="s">
        <v>21</v>
      </c>
      <c r="C77" s="66">
        <f t="shared" si="20"/>
        <v>0</v>
      </c>
      <c r="D77" s="28"/>
      <c r="E77" s="62">
        <f t="shared" si="21"/>
        <v>0</v>
      </c>
      <c r="F77" s="29"/>
      <c r="G77" s="30"/>
      <c r="H77" s="29"/>
      <c r="I77" s="30"/>
      <c r="J77" s="29"/>
      <c r="K77" s="31"/>
      <c r="M77" s="84" t="s">
        <v>29</v>
      </c>
      <c r="N77" s="84">
        <v>1</v>
      </c>
      <c r="O77" s="84" t="s">
        <v>68</v>
      </c>
    </row>
    <row r="78" spans="1:15" ht="17.25" thickBot="1" x14ac:dyDescent="0.35">
      <c r="A78" s="32"/>
      <c r="B78" s="33" t="s">
        <v>22</v>
      </c>
      <c r="C78" s="72">
        <f t="shared" si="20"/>
        <v>0</v>
      </c>
      <c r="D78" s="54"/>
      <c r="E78" s="62">
        <f t="shared" si="21"/>
        <v>0</v>
      </c>
      <c r="F78" s="35"/>
      <c r="G78" s="36"/>
      <c r="H78" s="35"/>
      <c r="I78" s="36"/>
      <c r="J78" s="35"/>
      <c r="K78" s="37"/>
      <c r="M78" s="84" t="s">
        <v>29</v>
      </c>
      <c r="N78" s="84">
        <v>1</v>
      </c>
      <c r="O78" s="84" t="s">
        <v>68</v>
      </c>
    </row>
    <row r="79" spans="1:15" x14ac:dyDescent="0.3">
      <c r="A79" s="22" t="s">
        <v>30</v>
      </c>
      <c r="B79" s="71" t="s">
        <v>39</v>
      </c>
      <c r="C79" s="67">
        <f>SUM(C80:C84)</f>
        <v>300</v>
      </c>
      <c r="D79" s="67">
        <f>SUM(D80:D84)</f>
        <v>300</v>
      </c>
      <c r="E79" s="61">
        <v>1</v>
      </c>
      <c r="F79" s="23"/>
      <c r="G79" s="24"/>
      <c r="H79" s="23"/>
      <c r="I79" s="24"/>
      <c r="J79" s="23"/>
      <c r="K79" s="25"/>
      <c r="M79" s="84" t="s">
        <v>30</v>
      </c>
      <c r="N79" s="84"/>
      <c r="O79" s="84" t="s">
        <v>65</v>
      </c>
    </row>
    <row r="80" spans="1:15" x14ac:dyDescent="0.3">
      <c r="A80" s="26"/>
      <c r="B80" s="27" t="s">
        <v>18</v>
      </c>
      <c r="C80" s="66">
        <f t="shared" ref="C80:C84" si="22">D80+F80+H80+J80</f>
        <v>300</v>
      </c>
      <c r="D80" s="66">
        <f>SUMIFS(D$13:D$200,$M$13:$M$200,"74.XX",$O$13:$O$200,"ETICH_proj",$B$13:$B$200," - verde")</f>
        <v>300</v>
      </c>
      <c r="E80" s="62">
        <f>IFERROR(D80/$D$79*$E$79,0)</f>
        <v>1</v>
      </c>
      <c r="F80" s="29"/>
      <c r="G80" s="30"/>
      <c r="H80" s="29"/>
      <c r="I80" s="30"/>
      <c r="J80" s="29"/>
      <c r="K80" s="31"/>
      <c r="M80" s="84" t="s">
        <v>30</v>
      </c>
      <c r="N80" s="84"/>
      <c r="O80" s="84" t="s">
        <v>66</v>
      </c>
    </row>
    <row r="81" spans="1:15" x14ac:dyDescent="0.3">
      <c r="A81" s="26"/>
      <c r="B81" s="27" t="s">
        <v>19</v>
      </c>
      <c r="C81" s="66">
        <f t="shared" si="22"/>
        <v>0</v>
      </c>
      <c r="D81" s="66">
        <f>SUMIFS(D$13:D$200,$M$13:$M$200,"74.XX",$O$13:$O$200,"ETICH_proj",$B$13:$B$200," - maro")</f>
        <v>0</v>
      </c>
      <c r="E81" s="62">
        <f t="shared" ref="E81:E84" si="23">IFERROR(D81/$D$79*$E$79,0)</f>
        <v>0</v>
      </c>
      <c r="F81" s="29"/>
      <c r="G81" s="30"/>
      <c r="H81" s="29"/>
      <c r="I81" s="30"/>
      <c r="J81" s="29"/>
      <c r="K81" s="31"/>
      <c r="M81" s="84" t="s">
        <v>30</v>
      </c>
      <c r="N81" s="84"/>
      <c r="O81" s="84" t="s">
        <v>66</v>
      </c>
    </row>
    <row r="82" spans="1:15" x14ac:dyDescent="0.3">
      <c r="A82" s="26"/>
      <c r="B82" s="27" t="s">
        <v>20</v>
      </c>
      <c r="C82" s="66">
        <f t="shared" si="22"/>
        <v>0</v>
      </c>
      <c r="D82" s="66">
        <f>SUMIFS(D$13:D$200,$M$13:$M$200,"74.XX",$O$13:$O$200,"ETICH_proj",$B$13:$B$200," - mixt")</f>
        <v>0</v>
      </c>
      <c r="E82" s="62">
        <f t="shared" si="23"/>
        <v>0</v>
      </c>
      <c r="F82" s="29"/>
      <c r="G82" s="30"/>
      <c r="H82" s="29"/>
      <c r="I82" s="30"/>
      <c r="J82" s="29"/>
      <c r="K82" s="31"/>
      <c r="M82" s="84" t="s">
        <v>30</v>
      </c>
      <c r="N82" s="84"/>
      <c r="O82" s="84" t="s">
        <v>66</v>
      </c>
    </row>
    <row r="83" spans="1:15" x14ac:dyDescent="0.3">
      <c r="A83" s="26"/>
      <c r="B83" s="27" t="s">
        <v>21</v>
      </c>
      <c r="C83" s="66">
        <f t="shared" si="22"/>
        <v>0</v>
      </c>
      <c r="D83" s="66">
        <f>SUMIFS(D$13:D$200,$M$13:$M$200,"74.XX",$O$13:$O$200,"ETICH_proj",$B$13:$B$200," - neutru")</f>
        <v>0</v>
      </c>
      <c r="E83" s="62">
        <f t="shared" si="23"/>
        <v>0</v>
      </c>
      <c r="F83" s="29"/>
      <c r="G83" s="30"/>
      <c r="H83" s="29"/>
      <c r="I83" s="30"/>
      <c r="J83" s="29"/>
      <c r="K83" s="31"/>
      <c r="M83" s="84" t="s">
        <v>30</v>
      </c>
      <c r="N83" s="84"/>
      <c r="O83" s="84" t="s">
        <v>66</v>
      </c>
    </row>
    <row r="84" spans="1:15" x14ac:dyDescent="0.3">
      <c r="A84" s="26"/>
      <c r="B84" s="27" t="s">
        <v>22</v>
      </c>
      <c r="C84" s="66">
        <f t="shared" si="22"/>
        <v>0</v>
      </c>
      <c r="D84" s="66">
        <f>SUMIFS(D$13:D$200,$M$13:$M$200,"74.XX",$O$13:$O$200,"ETICH_proj",$B$13:$B$200," - neetichetat")</f>
        <v>0</v>
      </c>
      <c r="E84" s="62">
        <f t="shared" si="23"/>
        <v>0</v>
      </c>
      <c r="F84" s="29"/>
      <c r="G84" s="30"/>
      <c r="H84" s="29"/>
      <c r="I84" s="30"/>
      <c r="J84" s="29"/>
      <c r="K84" s="31"/>
      <c r="M84" s="84" t="s">
        <v>30</v>
      </c>
      <c r="N84" s="84"/>
      <c r="O84" s="84" t="s">
        <v>66</v>
      </c>
    </row>
    <row r="85" spans="1:15" ht="49.5" x14ac:dyDescent="0.3">
      <c r="A85" s="55" t="s">
        <v>25</v>
      </c>
      <c r="B85" s="43" t="s">
        <v>44</v>
      </c>
      <c r="C85" s="66">
        <f>SUM(C86:C90)</f>
        <v>300</v>
      </c>
      <c r="D85" s="66">
        <f>SUM(D86:D90)</f>
        <v>300</v>
      </c>
      <c r="E85" s="65">
        <v>1</v>
      </c>
      <c r="F85" s="44"/>
      <c r="G85" s="45"/>
      <c r="H85" s="44"/>
      <c r="I85" s="45"/>
      <c r="J85" s="44"/>
      <c r="K85" s="46"/>
      <c r="M85" s="84" t="s">
        <v>30</v>
      </c>
      <c r="N85" s="84">
        <v>1</v>
      </c>
      <c r="O85" s="84" t="s">
        <v>67</v>
      </c>
    </row>
    <row r="86" spans="1:15" x14ac:dyDescent="0.3">
      <c r="A86" s="42"/>
      <c r="B86" s="43" t="s">
        <v>18</v>
      </c>
      <c r="C86" s="66">
        <f t="shared" ref="C86:C90" si="24">D86+F86+H86+J86</f>
        <v>300</v>
      </c>
      <c r="D86" s="28">
        <v>300</v>
      </c>
      <c r="E86" s="62">
        <f>IFERROR(D86/$D$85*$E$85,0)</f>
        <v>1</v>
      </c>
      <c r="F86" s="44"/>
      <c r="G86" s="45"/>
      <c r="H86" s="44"/>
      <c r="I86" s="45"/>
      <c r="J86" s="44"/>
      <c r="K86" s="46"/>
      <c r="M86" s="84" t="s">
        <v>30</v>
      </c>
      <c r="N86" s="84">
        <v>1</v>
      </c>
      <c r="O86" s="84" t="s">
        <v>68</v>
      </c>
    </row>
    <row r="87" spans="1:15" x14ac:dyDescent="0.3">
      <c r="A87" s="42"/>
      <c r="B87" s="43" t="s">
        <v>19</v>
      </c>
      <c r="C87" s="66">
        <f t="shared" si="24"/>
        <v>0</v>
      </c>
      <c r="D87" s="28"/>
      <c r="E87" s="62">
        <f t="shared" ref="E87:E90" si="25">IFERROR(D87/$D$85*$E$85,0)</f>
        <v>0</v>
      </c>
      <c r="F87" s="44"/>
      <c r="G87" s="45"/>
      <c r="H87" s="44"/>
      <c r="I87" s="45"/>
      <c r="J87" s="44"/>
      <c r="K87" s="46"/>
      <c r="M87" s="84" t="s">
        <v>30</v>
      </c>
      <c r="N87" s="84">
        <v>1</v>
      </c>
      <c r="O87" s="84" t="s">
        <v>68</v>
      </c>
    </row>
    <row r="88" spans="1:15" x14ac:dyDescent="0.3">
      <c r="A88" s="42"/>
      <c r="B88" s="43" t="s">
        <v>20</v>
      </c>
      <c r="C88" s="66">
        <f t="shared" si="24"/>
        <v>0</v>
      </c>
      <c r="D88" s="28"/>
      <c r="E88" s="62">
        <f t="shared" si="25"/>
        <v>0</v>
      </c>
      <c r="F88" s="44"/>
      <c r="G88" s="45"/>
      <c r="H88" s="44"/>
      <c r="I88" s="45"/>
      <c r="J88" s="44"/>
      <c r="K88" s="46"/>
      <c r="M88" s="84" t="s">
        <v>30</v>
      </c>
      <c r="N88" s="84">
        <v>1</v>
      </c>
      <c r="O88" s="84" t="s">
        <v>68</v>
      </c>
    </row>
    <row r="89" spans="1:15" x14ac:dyDescent="0.3">
      <c r="A89" s="42"/>
      <c r="B89" s="43" t="s">
        <v>21</v>
      </c>
      <c r="C89" s="66">
        <f t="shared" si="24"/>
        <v>0</v>
      </c>
      <c r="D89" s="28"/>
      <c r="E89" s="62">
        <f t="shared" si="25"/>
        <v>0</v>
      </c>
      <c r="F89" s="44"/>
      <c r="G89" s="45"/>
      <c r="H89" s="44"/>
      <c r="I89" s="45"/>
      <c r="J89" s="44"/>
      <c r="K89" s="46"/>
      <c r="M89" s="84" t="s">
        <v>30</v>
      </c>
      <c r="N89" s="84">
        <v>1</v>
      </c>
      <c r="O89" s="84" t="s">
        <v>68</v>
      </c>
    </row>
    <row r="90" spans="1:15" ht="17.25" thickBot="1" x14ac:dyDescent="0.35">
      <c r="A90" s="56"/>
      <c r="B90" s="57" t="s">
        <v>22</v>
      </c>
      <c r="C90" s="72">
        <f t="shared" si="24"/>
        <v>0</v>
      </c>
      <c r="D90" s="54"/>
      <c r="E90" s="62">
        <f t="shared" si="25"/>
        <v>0</v>
      </c>
      <c r="F90" s="58"/>
      <c r="G90" s="59"/>
      <c r="H90" s="58"/>
      <c r="I90" s="59"/>
      <c r="J90" s="58"/>
      <c r="K90" s="60"/>
      <c r="M90" s="84" t="s">
        <v>30</v>
      </c>
      <c r="N90" s="84">
        <v>1</v>
      </c>
      <c r="O90" s="84" t="s">
        <v>68</v>
      </c>
    </row>
    <row r="91" spans="1:15" x14ac:dyDescent="0.3">
      <c r="A91" s="22" t="s">
        <v>31</v>
      </c>
      <c r="B91" s="71" t="s">
        <v>40</v>
      </c>
      <c r="C91" s="67">
        <f>SUM(C92:C96)</f>
        <v>2550</v>
      </c>
      <c r="D91" s="67">
        <f>SUM(D92:D96)</f>
        <v>2550</v>
      </c>
      <c r="E91" s="61">
        <v>1</v>
      </c>
      <c r="F91" s="23"/>
      <c r="G91" s="24"/>
      <c r="H91" s="23"/>
      <c r="I91" s="24"/>
      <c r="J91" s="23"/>
      <c r="K91" s="25"/>
      <c r="M91" s="84" t="s">
        <v>31</v>
      </c>
      <c r="N91" s="84"/>
      <c r="O91" s="84" t="s">
        <v>65</v>
      </c>
    </row>
    <row r="92" spans="1:15" x14ac:dyDescent="0.3">
      <c r="A92" s="26"/>
      <c r="B92" s="27" t="s">
        <v>18</v>
      </c>
      <c r="C92" s="66">
        <f t="shared" ref="C92:C96" si="26">D92+F92+H92+J92</f>
        <v>2400</v>
      </c>
      <c r="D92" s="66">
        <f>SUMIFS(D$13:D$200,$M$13:$M$200,"84.XX",$O$13:$O$200,"ETICH_proj",$B$13:$B$200," - verde")</f>
        <v>2400</v>
      </c>
      <c r="E92" s="62">
        <f>IFERROR(D92/$D$91*$E$91,0)</f>
        <v>0.94117647058823528</v>
      </c>
      <c r="F92" s="29"/>
      <c r="G92" s="30"/>
      <c r="H92" s="29"/>
      <c r="I92" s="30"/>
      <c r="J92" s="29"/>
      <c r="K92" s="31"/>
      <c r="M92" s="84" t="s">
        <v>31</v>
      </c>
      <c r="N92" s="84"/>
      <c r="O92" s="84" t="s">
        <v>66</v>
      </c>
    </row>
    <row r="93" spans="1:15" x14ac:dyDescent="0.3">
      <c r="A93" s="26"/>
      <c r="B93" s="27" t="s">
        <v>19</v>
      </c>
      <c r="C93" s="66">
        <f t="shared" si="26"/>
        <v>0</v>
      </c>
      <c r="D93" s="66">
        <f>SUMIFS(D$13:D$200,$M$13:$M$200,"84.XX",$O$13:$O$200,"ETICH_proj",$B$13:$B$200," - maro")</f>
        <v>0</v>
      </c>
      <c r="E93" s="62">
        <f t="shared" ref="E93:E96" si="27">IFERROR(D93/$D$91*$E$91,0)</f>
        <v>0</v>
      </c>
      <c r="F93" s="29"/>
      <c r="G93" s="30"/>
      <c r="H93" s="29"/>
      <c r="I93" s="30"/>
      <c r="J93" s="29"/>
      <c r="K93" s="31"/>
      <c r="M93" s="84" t="s">
        <v>31</v>
      </c>
      <c r="N93" s="84"/>
      <c r="O93" s="84" t="s">
        <v>66</v>
      </c>
    </row>
    <row r="94" spans="1:15" x14ac:dyDescent="0.3">
      <c r="A94" s="26"/>
      <c r="B94" s="27" t="s">
        <v>20</v>
      </c>
      <c r="C94" s="66">
        <f t="shared" si="26"/>
        <v>0</v>
      </c>
      <c r="D94" s="66">
        <f>SUMIFS(D$13:D$200,$M$13:$M$200,"84.XX",$O$13:$O$200,"ETICH_proj",$B$13:$B$200," - mixt")</f>
        <v>0</v>
      </c>
      <c r="E94" s="62">
        <f t="shared" si="27"/>
        <v>0</v>
      </c>
      <c r="F94" s="29"/>
      <c r="G94" s="30"/>
      <c r="H94" s="29"/>
      <c r="I94" s="30"/>
      <c r="J94" s="29"/>
      <c r="K94" s="31"/>
      <c r="M94" s="84" t="s">
        <v>31</v>
      </c>
      <c r="N94" s="84"/>
      <c r="O94" s="84" t="s">
        <v>66</v>
      </c>
    </row>
    <row r="95" spans="1:15" x14ac:dyDescent="0.3">
      <c r="A95" s="26"/>
      <c r="B95" s="27" t="s">
        <v>21</v>
      </c>
      <c r="C95" s="66">
        <f t="shared" si="26"/>
        <v>0</v>
      </c>
      <c r="D95" s="66">
        <f>SUMIFS(D$13:D$200,$M$13:$M$200,"84.XX",$O$13:$O$200,"ETICH_proj",$B$13:$B$200," - neutru")</f>
        <v>0</v>
      </c>
      <c r="E95" s="62">
        <f t="shared" si="27"/>
        <v>0</v>
      </c>
      <c r="F95" s="29"/>
      <c r="G95" s="30"/>
      <c r="H95" s="29"/>
      <c r="I95" s="30"/>
      <c r="J95" s="29"/>
      <c r="K95" s="31"/>
      <c r="M95" s="84" t="s">
        <v>31</v>
      </c>
      <c r="N95" s="84"/>
      <c r="O95" s="84" t="s">
        <v>66</v>
      </c>
    </row>
    <row r="96" spans="1:15" x14ac:dyDescent="0.3">
      <c r="A96" s="26"/>
      <c r="B96" s="27" t="s">
        <v>22</v>
      </c>
      <c r="C96" s="66">
        <f t="shared" si="26"/>
        <v>150</v>
      </c>
      <c r="D96" s="66">
        <f>SUMIFS(D$13:D$200,$M$13:$M$200,"84.XX",$O$13:$O$200,"ETICH_proj",$B$13:$B$200," - neetichetat")</f>
        <v>150</v>
      </c>
      <c r="E96" s="62">
        <f t="shared" si="27"/>
        <v>5.8823529411764705E-2</v>
      </c>
      <c r="F96" s="29"/>
      <c r="G96" s="30"/>
      <c r="H96" s="29"/>
      <c r="I96" s="30"/>
      <c r="J96" s="29"/>
      <c r="K96" s="31"/>
      <c r="M96" s="84" t="s">
        <v>31</v>
      </c>
      <c r="N96" s="84"/>
      <c r="O96" s="84" t="s">
        <v>66</v>
      </c>
    </row>
    <row r="97" spans="1:15" ht="49.5" x14ac:dyDescent="0.3">
      <c r="A97" s="55" t="s">
        <v>25</v>
      </c>
      <c r="B97" s="43" t="s">
        <v>45</v>
      </c>
      <c r="C97" s="66">
        <f>SUM(C98:C102)</f>
        <v>2400</v>
      </c>
      <c r="D97" s="66">
        <f>SUM(D98:D102)</f>
        <v>2400</v>
      </c>
      <c r="E97" s="65">
        <v>1</v>
      </c>
      <c r="F97" s="44"/>
      <c r="G97" s="45"/>
      <c r="H97" s="44"/>
      <c r="I97" s="45"/>
      <c r="J97" s="44"/>
      <c r="K97" s="46"/>
      <c r="M97" s="84" t="s">
        <v>31</v>
      </c>
      <c r="N97" s="84">
        <v>1</v>
      </c>
      <c r="O97" s="84" t="s">
        <v>67</v>
      </c>
    </row>
    <row r="98" spans="1:15" x14ac:dyDescent="0.3">
      <c r="A98" s="42"/>
      <c r="B98" s="43" t="s">
        <v>18</v>
      </c>
      <c r="C98" s="66">
        <f t="shared" ref="C98:C102" si="28">D98+F98+H98+J98</f>
        <v>2400</v>
      </c>
      <c r="D98" s="28">
        <v>2400</v>
      </c>
      <c r="E98" s="62">
        <f>IFERROR(D98/$D$97*$E$97,0)</f>
        <v>1</v>
      </c>
      <c r="F98" s="44"/>
      <c r="G98" s="45"/>
      <c r="H98" s="44"/>
      <c r="I98" s="45"/>
      <c r="J98" s="44"/>
      <c r="K98" s="46"/>
      <c r="M98" s="84" t="s">
        <v>31</v>
      </c>
      <c r="N98" s="84">
        <v>1</v>
      </c>
      <c r="O98" s="84" t="s">
        <v>68</v>
      </c>
    </row>
    <row r="99" spans="1:15" x14ac:dyDescent="0.3">
      <c r="A99" s="42"/>
      <c r="B99" s="43" t="s">
        <v>19</v>
      </c>
      <c r="C99" s="66">
        <f t="shared" si="28"/>
        <v>0</v>
      </c>
      <c r="D99" s="28"/>
      <c r="E99" s="62">
        <f t="shared" ref="E99:E102" si="29">IFERROR(D99/$D$97*$E$97,0)</f>
        <v>0</v>
      </c>
      <c r="F99" s="44"/>
      <c r="G99" s="45"/>
      <c r="H99" s="44"/>
      <c r="I99" s="45"/>
      <c r="J99" s="44"/>
      <c r="K99" s="46"/>
      <c r="M99" s="84" t="s">
        <v>31</v>
      </c>
      <c r="N99" s="84">
        <v>1</v>
      </c>
      <c r="O99" s="84" t="s">
        <v>68</v>
      </c>
    </row>
    <row r="100" spans="1:15" x14ac:dyDescent="0.3">
      <c r="A100" s="42"/>
      <c r="B100" s="43" t="s">
        <v>20</v>
      </c>
      <c r="C100" s="66">
        <f t="shared" si="28"/>
        <v>0</v>
      </c>
      <c r="D100" s="28"/>
      <c r="E100" s="62">
        <f t="shared" si="29"/>
        <v>0</v>
      </c>
      <c r="F100" s="44"/>
      <c r="G100" s="45"/>
      <c r="H100" s="44"/>
      <c r="I100" s="45"/>
      <c r="J100" s="44"/>
      <c r="K100" s="46"/>
      <c r="M100" s="84" t="s">
        <v>31</v>
      </c>
      <c r="N100" s="84">
        <v>1</v>
      </c>
      <c r="O100" s="84" t="s">
        <v>68</v>
      </c>
    </row>
    <row r="101" spans="1:15" x14ac:dyDescent="0.3">
      <c r="A101" s="42"/>
      <c r="B101" s="43" t="s">
        <v>21</v>
      </c>
      <c r="C101" s="66">
        <f t="shared" si="28"/>
        <v>0</v>
      </c>
      <c r="D101" s="28"/>
      <c r="E101" s="62">
        <f t="shared" si="29"/>
        <v>0</v>
      </c>
      <c r="F101" s="44"/>
      <c r="G101" s="45"/>
      <c r="H101" s="44"/>
      <c r="I101" s="45"/>
      <c r="J101" s="44"/>
      <c r="K101" s="46"/>
      <c r="M101" s="84" t="s">
        <v>31</v>
      </c>
      <c r="N101" s="84">
        <v>1</v>
      </c>
      <c r="O101" s="84" t="s">
        <v>68</v>
      </c>
    </row>
    <row r="102" spans="1:15" x14ac:dyDescent="0.3">
      <c r="A102" s="42"/>
      <c r="B102" s="43" t="s">
        <v>22</v>
      </c>
      <c r="C102" s="72">
        <f t="shared" si="28"/>
        <v>0</v>
      </c>
      <c r="D102" s="54"/>
      <c r="E102" s="62">
        <f t="shared" si="29"/>
        <v>0</v>
      </c>
      <c r="F102" s="44"/>
      <c r="G102" s="45"/>
      <c r="H102" s="44"/>
      <c r="I102" s="45"/>
      <c r="J102" s="44"/>
      <c r="K102" s="46"/>
      <c r="M102" s="84" t="s">
        <v>31</v>
      </c>
      <c r="N102" s="84">
        <v>1</v>
      </c>
      <c r="O102" s="84" t="s">
        <v>68</v>
      </c>
    </row>
    <row r="103" spans="1:15" ht="33" x14ac:dyDescent="0.3">
      <c r="A103" s="55" t="s">
        <v>26</v>
      </c>
      <c r="B103" s="43" t="s">
        <v>46</v>
      </c>
      <c r="C103" s="66">
        <f>SUM(C104:C108)</f>
        <v>150</v>
      </c>
      <c r="D103" s="66">
        <f>SUM(D104:D108)</f>
        <v>150</v>
      </c>
      <c r="E103" s="65">
        <v>1</v>
      </c>
      <c r="F103" s="44"/>
      <c r="G103" s="45"/>
      <c r="H103" s="44"/>
      <c r="I103" s="45"/>
      <c r="J103" s="44"/>
      <c r="K103" s="46"/>
      <c r="M103" s="84" t="s">
        <v>31</v>
      </c>
      <c r="N103" s="84">
        <v>2</v>
      </c>
      <c r="O103" s="84" t="s">
        <v>67</v>
      </c>
    </row>
    <row r="104" spans="1:15" x14ac:dyDescent="0.3">
      <c r="A104" s="42"/>
      <c r="B104" s="43" t="s">
        <v>18</v>
      </c>
      <c r="C104" s="66">
        <f t="shared" ref="C104:C108" si="30">D104+F104+H104+J104</f>
        <v>0</v>
      </c>
      <c r="D104" s="28"/>
      <c r="E104" s="62">
        <f>IFERROR(D104/$D$103*$E$103,0)</f>
        <v>0</v>
      </c>
      <c r="F104" s="44"/>
      <c r="G104" s="45"/>
      <c r="H104" s="44"/>
      <c r="I104" s="45"/>
      <c r="J104" s="44"/>
      <c r="K104" s="46"/>
      <c r="M104" s="84" t="s">
        <v>31</v>
      </c>
      <c r="N104" s="84">
        <v>2</v>
      </c>
      <c r="O104" s="84" t="s">
        <v>68</v>
      </c>
    </row>
    <row r="105" spans="1:15" x14ac:dyDescent="0.3">
      <c r="A105" s="42"/>
      <c r="B105" s="43" t="s">
        <v>19</v>
      </c>
      <c r="C105" s="66">
        <f t="shared" si="30"/>
        <v>0</v>
      </c>
      <c r="D105" s="28"/>
      <c r="E105" s="62">
        <f t="shared" ref="E105:E108" si="31">IFERROR(D105/$D$103*$E$103,0)</f>
        <v>0</v>
      </c>
      <c r="F105" s="44"/>
      <c r="G105" s="45"/>
      <c r="H105" s="44"/>
      <c r="I105" s="45"/>
      <c r="J105" s="44"/>
      <c r="K105" s="46"/>
      <c r="M105" s="84" t="s">
        <v>31</v>
      </c>
      <c r="N105" s="84">
        <v>2</v>
      </c>
      <c r="O105" s="84" t="s">
        <v>68</v>
      </c>
    </row>
    <row r="106" spans="1:15" x14ac:dyDescent="0.3">
      <c r="A106" s="42"/>
      <c r="B106" s="43" t="s">
        <v>20</v>
      </c>
      <c r="C106" s="66">
        <f t="shared" si="30"/>
        <v>0</v>
      </c>
      <c r="D106" s="28"/>
      <c r="E106" s="62">
        <f t="shared" si="31"/>
        <v>0</v>
      </c>
      <c r="F106" s="44"/>
      <c r="G106" s="45"/>
      <c r="H106" s="44"/>
      <c r="I106" s="45"/>
      <c r="J106" s="44"/>
      <c r="K106" s="46"/>
      <c r="M106" s="84" t="s">
        <v>31</v>
      </c>
      <c r="N106" s="84">
        <v>2</v>
      </c>
      <c r="O106" s="84" t="s">
        <v>68</v>
      </c>
    </row>
    <row r="107" spans="1:15" x14ac:dyDescent="0.3">
      <c r="A107" s="42"/>
      <c r="B107" s="43" t="s">
        <v>21</v>
      </c>
      <c r="C107" s="66">
        <f t="shared" si="30"/>
        <v>0</v>
      </c>
      <c r="D107" s="28"/>
      <c r="E107" s="62">
        <f t="shared" si="31"/>
        <v>0</v>
      </c>
      <c r="F107" s="44"/>
      <c r="G107" s="45"/>
      <c r="H107" s="44"/>
      <c r="I107" s="45"/>
      <c r="J107" s="44"/>
      <c r="K107" s="46"/>
      <c r="M107" s="84" t="s">
        <v>31</v>
      </c>
      <c r="N107" s="84">
        <v>2</v>
      </c>
      <c r="O107" s="84" t="s">
        <v>68</v>
      </c>
    </row>
    <row r="108" spans="1:15" ht="17.25" thickBot="1" x14ac:dyDescent="0.35">
      <c r="A108" s="56"/>
      <c r="B108" s="57" t="s">
        <v>22</v>
      </c>
      <c r="C108" s="68">
        <f t="shared" si="30"/>
        <v>150</v>
      </c>
      <c r="D108" s="34">
        <v>150</v>
      </c>
      <c r="E108" s="63">
        <f t="shared" si="31"/>
        <v>1</v>
      </c>
      <c r="F108" s="58"/>
      <c r="G108" s="59"/>
      <c r="H108" s="58"/>
      <c r="I108" s="59"/>
      <c r="J108" s="58"/>
      <c r="K108" s="60"/>
      <c r="M108" s="84" t="s">
        <v>31</v>
      </c>
      <c r="N108" s="84">
        <v>2</v>
      </c>
      <c r="O108" s="84" t="s">
        <v>68</v>
      </c>
    </row>
    <row r="110" spans="1:15" x14ac:dyDescent="0.3">
      <c r="A110" s="104" t="s">
        <v>73</v>
      </c>
      <c r="B110" s="104"/>
      <c r="C110" s="104"/>
      <c r="D110" s="104"/>
      <c r="F110" s="105" t="s">
        <v>81</v>
      </c>
      <c r="G110" s="105"/>
      <c r="H110" s="105"/>
      <c r="I110" s="105"/>
      <c r="J110" s="105"/>
      <c r="K110" s="105"/>
    </row>
    <row r="111" spans="1:15" x14ac:dyDescent="0.3">
      <c r="A111" s="1" t="s">
        <v>76</v>
      </c>
    </row>
    <row r="114" spans="2:8" x14ac:dyDescent="0.3">
      <c r="B114" s="1" t="s">
        <v>74</v>
      </c>
      <c r="H114" s="4" t="s">
        <v>75</v>
      </c>
    </row>
    <row r="115" spans="2:8" x14ac:dyDescent="0.3">
      <c r="B115" s="1" t="s">
        <v>77</v>
      </c>
      <c r="H115" s="4" t="s">
        <v>78</v>
      </c>
    </row>
  </sheetData>
  <sheetProtection algorithmName="SHA-512" hashValue="xtNUOPOVSwHnVJwIQM83TxzKiFIq5jXzMVZrtYmAGZXD3qv0rMv+IqqzEuT6KsDfSrF4l9fVhzD2W1KGqEA4gQ==" saltValue="QO4ReT3odnoTyQue/dKSSw==" spinCount="100000" sheet="1" objects="1" scenarios="1"/>
  <mergeCells count="12">
    <mergeCell ref="M8:O8"/>
    <mergeCell ref="M9:M10"/>
    <mergeCell ref="N9:N10"/>
    <mergeCell ref="O9:O10"/>
    <mergeCell ref="A110:D110"/>
    <mergeCell ref="F110:K110"/>
    <mergeCell ref="A1:K1"/>
    <mergeCell ref="A2:K2"/>
    <mergeCell ref="A6:K6"/>
    <mergeCell ref="J8:K8"/>
    <mergeCell ref="C9:C10"/>
    <mergeCell ref="D9:K9"/>
  </mergeCells>
  <pageMargins left="0.7" right="0.7" top="0.75" bottom="0.75" header="0.511811023622047" footer="0.511811023622047"/>
  <pageSetup paperSize="9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6992CA-9902-45BB-B08C-F657E3D10A96}">
  <dimension ref="A1:J19"/>
  <sheetViews>
    <sheetView workbookViewId="0">
      <selection activeCell="B2" sqref="B2"/>
    </sheetView>
  </sheetViews>
  <sheetFormatPr defaultRowHeight="15" x14ac:dyDescent="0.25"/>
  <cols>
    <col min="1" max="1" width="8.28515625" customWidth="1"/>
    <col min="2" max="2" width="40.7109375" customWidth="1"/>
    <col min="3" max="8" width="15.7109375" customWidth="1"/>
    <col min="9" max="9" width="24.7109375" customWidth="1"/>
    <col min="10" max="10" width="24.5703125" customWidth="1"/>
  </cols>
  <sheetData>
    <row r="1" spans="1:10" ht="18.75" x14ac:dyDescent="0.3">
      <c r="B1" s="93"/>
    </row>
    <row r="2" spans="1:10" ht="15.75" x14ac:dyDescent="0.25">
      <c r="B2" s="113" t="s">
        <v>80</v>
      </c>
    </row>
    <row r="3" spans="1:10" ht="15.75" thickBot="1" x14ac:dyDescent="0.3"/>
    <row r="4" spans="1:10" ht="16.5" thickBot="1" x14ac:dyDescent="0.3">
      <c r="A4" s="106" t="s">
        <v>47</v>
      </c>
      <c r="B4" s="108" t="s">
        <v>48</v>
      </c>
      <c r="C4" s="110" t="s">
        <v>49</v>
      </c>
      <c r="D4" s="111"/>
      <c r="E4" s="111"/>
      <c r="F4" s="111"/>
      <c r="G4" s="111"/>
      <c r="H4" s="112"/>
      <c r="I4" s="106" t="s">
        <v>50</v>
      </c>
      <c r="J4" s="106" t="s">
        <v>51</v>
      </c>
    </row>
    <row r="5" spans="1:10" ht="95.25" thickBot="1" x14ac:dyDescent="0.3">
      <c r="A5" s="107"/>
      <c r="B5" s="109"/>
      <c r="C5" s="75" t="s">
        <v>52</v>
      </c>
      <c r="D5" s="75" t="s">
        <v>53</v>
      </c>
      <c r="E5" s="75" t="s">
        <v>54</v>
      </c>
      <c r="F5" s="75" t="s">
        <v>55</v>
      </c>
      <c r="G5" s="75" t="s">
        <v>56</v>
      </c>
      <c r="H5" s="75" t="s">
        <v>57</v>
      </c>
      <c r="I5" s="107"/>
      <c r="J5" s="107"/>
    </row>
    <row r="6" spans="1:10" ht="16.5" thickBot="1" x14ac:dyDescent="0.3">
      <c r="A6" s="82">
        <v>1</v>
      </c>
      <c r="B6" s="75">
        <v>2</v>
      </c>
      <c r="C6" s="75">
        <v>3</v>
      </c>
      <c r="D6" s="75">
        <v>4</v>
      </c>
      <c r="E6" s="75">
        <v>5</v>
      </c>
      <c r="F6" s="75">
        <v>6</v>
      </c>
      <c r="G6" s="75">
        <v>7</v>
      </c>
      <c r="H6" s="75">
        <v>8</v>
      </c>
      <c r="I6" s="75">
        <v>9</v>
      </c>
      <c r="J6" s="75">
        <v>10</v>
      </c>
    </row>
    <row r="7" spans="1:10" ht="16.5" thickBot="1" x14ac:dyDescent="0.3">
      <c r="A7" s="74">
        <v>51.02</v>
      </c>
      <c r="B7" s="73" t="str">
        <f>'Formular 23-01'!B25</f>
        <v>Documentatie intabulare teren</v>
      </c>
      <c r="C7" s="76">
        <v>0</v>
      </c>
      <c r="D7" s="76">
        <v>0</v>
      </c>
      <c r="E7" s="76">
        <v>0</v>
      </c>
      <c r="F7" s="76">
        <v>0</v>
      </c>
      <c r="G7" s="76">
        <v>0</v>
      </c>
      <c r="H7" s="76">
        <v>0</v>
      </c>
      <c r="I7" s="83" t="s">
        <v>70</v>
      </c>
      <c r="J7" s="83"/>
    </row>
    <row r="8" spans="1:10" ht="16.5" thickBot="1" x14ac:dyDescent="0.3">
      <c r="A8" s="74">
        <v>51.02</v>
      </c>
      <c r="B8" s="73" t="str">
        <f>'Formular 23-01'!B31</f>
        <v>Reparatii capitale cladire nr. 383</v>
      </c>
      <c r="C8" s="78">
        <v>2</v>
      </c>
      <c r="D8" s="79">
        <v>1</v>
      </c>
      <c r="E8" s="79">
        <v>1</v>
      </c>
      <c r="F8" s="79">
        <v>1</v>
      </c>
      <c r="G8" s="78">
        <v>2</v>
      </c>
      <c r="H8" s="76">
        <v>0</v>
      </c>
      <c r="I8" s="83" t="s">
        <v>71</v>
      </c>
      <c r="J8" s="83"/>
    </row>
    <row r="9" spans="1:10" ht="16.5" thickBot="1" x14ac:dyDescent="0.3">
      <c r="A9" s="74">
        <v>51.02</v>
      </c>
      <c r="B9" s="73" t="str">
        <f>'Formular 23-01'!B37</f>
        <v>Strategia de dezvoltare</v>
      </c>
      <c r="C9" s="76">
        <v>0</v>
      </c>
      <c r="D9" s="76">
        <v>0</v>
      </c>
      <c r="E9" s="76">
        <v>0</v>
      </c>
      <c r="F9" s="76">
        <v>0</v>
      </c>
      <c r="G9" s="76">
        <v>0</v>
      </c>
      <c r="H9" s="76">
        <v>0</v>
      </c>
      <c r="I9" s="83" t="s">
        <v>70</v>
      </c>
      <c r="J9" s="83"/>
    </row>
    <row r="10" spans="1:10" ht="16.5" thickBot="1" x14ac:dyDescent="0.3">
      <c r="A10" s="74">
        <v>67.02</v>
      </c>
      <c r="B10" s="73" t="str">
        <f>'Formular 23-01'!B49</f>
        <v>Masina de spalat vase</v>
      </c>
      <c r="C10" s="77"/>
      <c r="D10" s="77"/>
      <c r="E10" s="77"/>
      <c r="F10" s="77"/>
      <c r="G10" s="77"/>
      <c r="H10" s="77"/>
      <c r="I10" s="83" t="s">
        <v>72</v>
      </c>
      <c r="J10" s="83"/>
    </row>
    <row r="11" spans="1:10" ht="32.25" thickBot="1" x14ac:dyDescent="0.3">
      <c r="A11" s="80">
        <v>68.02</v>
      </c>
      <c r="B11" s="73" t="str">
        <f>'Formular 23-01'!B61</f>
        <v>Proiect PIDS Furnizare servicii sociale integrate</v>
      </c>
      <c r="C11" s="76">
        <v>0</v>
      </c>
      <c r="D11" s="76">
        <v>0</v>
      </c>
      <c r="E11" s="76">
        <v>0</v>
      </c>
      <c r="F11" s="76">
        <v>0</v>
      </c>
      <c r="G11" s="76">
        <v>0</v>
      </c>
      <c r="H11" s="76">
        <v>0</v>
      </c>
      <c r="I11" s="83" t="s">
        <v>70</v>
      </c>
      <c r="J11" s="83"/>
    </row>
    <row r="12" spans="1:10" ht="16.5" thickBot="1" x14ac:dyDescent="0.3">
      <c r="A12" s="80">
        <v>70.02</v>
      </c>
      <c r="B12" s="73" t="str">
        <f>'Formular 23-01'!B73</f>
        <v>Planul de urbanism general</v>
      </c>
      <c r="C12" s="76">
        <v>0</v>
      </c>
      <c r="D12" s="79">
        <v>1</v>
      </c>
      <c r="E12" s="76">
        <v>0</v>
      </c>
      <c r="F12" s="76">
        <v>0</v>
      </c>
      <c r="G12" s="76">
        <v>0</v>
      </c>
      <c r="H12" s="79">
        <v>1</v>
      </c>
      <c r="I12" s="83" t="s">
        <v>71</v>
      </c>
      <c r="J12" s="83"/>
    </row>
    <row r="13" spans="1:10" ht="48" thickBot="1" x14ac:dyDescent="0.3">
      <c r="A13" s="74">
        <v>74.02</v>
      </c>
      <c r="B13" s="73" t="str">
        <f>'Formular 23-01'!B85</f>
        <v>Infiintare retea de canalizare si statie de epurare in comuna Poiana Marului, jud. Brasov</v>
      </c>
      <c r="C13" s="78">
        <v>2</v>
      </c>
      <c r="D13" s="78">
        <v>2</v>
      </c>
      <c r="E13" s="81">
        <v>3</v>
      </c>
      <c r="F13" s="79">
        <v>1</v>
      </c>
      <c r="G13" s="81">
        <v>3</v>
      </c>
      <c r="H13" s="78">
        <v>2</v>
      </c>
      <c r="I13" s="83" t="s">
        <v>71</v>
      </c>
      <c r="J13" s="83"/>
    </row>
    <row r="14" spans="1:10" ht="32.25" thickBot="1" x14ac:dyDescent="0.3">
      <c r="A14" s="74">
        <v>84.02</v>
      </c>
      <c r="B14" s="73" t="str">
        <f>'Formular 23-01'!B97</f>
        <v>Modernizare drumuri si strazi in comuna Poiana Marului, jud. Brasov</v>
      </c>
      <c r="C14" s="76">
        <v>0</v>
      </c>
      <c r="D14" s="79">
        <v>1</v>
      </c>
      <c r="E14" s="76">
        <v>0</v>
      </c>
      <c r="F14" s="76">
        <v>0</v>
      </c>
      <c r="G14" s="79">
        <v>1</v>
      </c>
      <c r="H14" s="76">
        <v>0</v>
      </c>
      <c r="I14" s="83" t="s">
        <v>71</v>
      </c>
      <c r="J14" s="83"/>
    </row>
    <row r="15" spans="1:10" ht="16.5" thickBot="1" x14ac:dyDescent="0.3">
      <c r="A15" s="74">
        <v>84.02</v>
      </c>
      <c r="B15" s="73" t="str">
        <f>'Formular 23-01'!B103</f>
        <v>Ziduri protectie drumuri comunale</v>
      </c>
      <c r="C15" s="77"/>
      <c r="D15" s="77"/>
      <c r="E15" s="77"/>
      <c r="F15" s="77"/>
      <c r="G15" s="77"/>
      <c r="H15" s="77"/>
      <c r="I15" s="83" t="s">
        <v>72</v>
      </c>
      <c r="J15" s="83"/>
    </row>
    <row r="18" spans="2:9" ht="15.75" x14ac:dyDescent="0.25">
      <c r="B18" s="92" t="s">
        <v>73</v>
      </c>
      <c r="E18" s="92" t="s">
        <v>74</v>
      </c>
      <c r="I18" s="91" t="s">
        <v>75</v>
      </c>
    </row>
    <row r="19" spans="2:9" ht="15.75" x14ac:dyDescent="0.25">
      <c r="B19" s="92" t="s">
        <v>76</v>
      </c>
      <c r="E19" s="92" t="s">
        <v>77</v>
      </c>
      <c r="I19" s="92" t="s">
        <v>78</v>
      </c>
    </row>
  </sheetData>
  <mergeCells count="5">
    <mergeCell ref="A4:A5"/>
    <mergeCell ref="B4:B5"/>
    <mergeCell ref="C4:H4"/>
    <mergeCell ref="I4:I5"/>
    <mergeCell ref="J4:J5"/>
  </mergeCells>
  <conditionalFormatting sqref="C7:H14">
    <cfRule type="expression" priority="1">
      <formula>C7=" "</formula>
    </cfRule>
    <cfRule type="expression" dxfId="4" priority="2">
      <formula>C7=3</formula>
    </cfRule>
    <cfRule type="expression" dxfId="3" priority="3">
      <formula>C7=2</formula>
    </cfRule>
    <cfRule type="expression" dxfId="2" priority="4">
      <formula>C7=1</formula>
    </cfRule>
    <cfRule type="expression" dxfId="1" priority="6">
      <formula>C7=-1</formula>
    </cfRule>
  </conditionalFormatting>
  <conditionalFormatting sqref="C14:H14">
    <cfRule type="expression" dxfId="0" priority="9">
      <formula>C7=0</formula>
    </cfRule>
  </conditionalFormatting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Formular 23-01</vt:lpstr>
      <vt:lpstr>Anexa E</vt:lpstr>
      <vt:lpstr>'Formular 23-01'!Print_Titles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Marian Dragomirescu</dc:creator>
  <dc:description/>
  <cp:lastModifiedBy>Dan Popa</cp:lastModifiedBy>
  <cp:revision>7</cp:revision>
  <cp:lastPrinted>2026-05-18T09:49:04Z</cp:lastPrinted>
  <dcterms:created xsi:type="dcterms:W3CDTF">2015-06-05T18:17:20Z</dcterms:created>
  <dcterms:modified xsi:type="dcterms:W3CDTF">2026-05-19T07:24:53Z</dcterms:modified>
  <dc:language>ro-RO</dc:language>
</cp:coreProperties>
</file>