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"/>
    </mc:Choice>
  </mc:AlternateContent>
  <bookViews>
    <workbookView xWindow="0" yWindow="0" windowWidth="28800" windowHeight="12090"/>
  </bookViews>
  <sheets>
    <sheet name="B15." sheetId="3" r:id="rId1"/>
    <sheet name="DO1" sheetId="13" r:id="rId2"/>
    <sheet name="DO2" sheetId="14" r:id="rId3"/>
    <sheet name="DO3" sheetId="15" r:id="rId4"/>
    <sheet name="DO4" sheetId="17" r:id="rId5"/>
    <sheet name="F6" sheetId="16" r:id="rId6"/>
    <sheet name="B3 EL" sheetId="10" state="hidden" r:id="rId7"/>
    <sheet name="B3 NEEL" sheetId="12" state="hidden" r:id="rId8"/>
    <sheet name="P6" sheetId="4" state="hidden" r:id="rId9"/>
    <sheet name="A7" sheetId="5" state="hidden" r:id="rId10"/>
    <sheet name="A15" sheetId="6" state="hidden" r:id="rId11"/>
    <sheet name="B15" sheetId="7" state="hidden" r:id="rId12"/>
    <sheet name="B13" sheetId="8" state="hidden" r:id="rId13"/>
    <sheet name="19" sheetId="9" state="hidden" r:id="rId14"/>
  </sheets>
  <externalReferences>
    <externalReference r:id="rId15"/>
    <externalReference r:id="rId16"/>
  </externalReferences>
  <definedNames>
    <definedName name="_xlnm._FilterDatabase" localSheetId="13" hidden="1">'19'!$A$13:$E$88</definedName>
    <definedName name="_xlnm._FilterDatabase" localSheetId="10" hidden="1">'A15'!$A$13:$E$88</definedName>
    <definedName name="_xlnm._FilterDatabase" localSheetId="9" hidden="1">'A7'!$A$13:$E$88</definedName>
    <definedName name="_xlnm._FilterDatabase" localSheetId="12" hidden="1">'B13'!$A$13:$E$88</definedName>
    <definedName name="_xlnm._FilterDatabase" localSheetId="11" hidden="1">'B15'!$A$13:$E$88</definedName>
    <definedName name="_xlnm._FilterDatabase" localSheetId="0" hidden="1">'B15.'!$A$13:$E$88</definedName>
    <definedName name="_xlnm._FilterDatabase" localSheetId="6" hidden="1">'B3 EL'!$A$13:$E$88</definedName>
    <definedName name="_xlnm._FilterDatabase" localSheetId="7" hidden="1">'B3 NEEL'!$A$13:$E$88</definedName>
    <definedName name="_xlnm._FilterDatabase" localSheetId="8" hidden="1">'P6'!$A$13:$E$88</definedName>
    <definedName name="_xlnm.Print_Area" localSheetId="13">'19'!$A$1:$E$101</definedName>
    <definedName name="_xlnm.Print_Area" localSheetId="10">'A15'!$A$1:$E$101</definedName>
    <definedName name="_xlnm.Print_Area" localSheetId="9">'A7'!$A$1:$E$101</definedName>
    <definedName name="_xlnm.Print_Area" localSheetId="12">'B13'!$A$1:$E$101</definedName>
    <definedName name="_xlnm.Print_Area" localSheetId="11">'B15'!$A$1:$E$101</definedName>
    <definedName name="_xlnm.Print_Area" localSheetId="0">'B15.'!$A$1:$E$101</definedName>
    <definedName name="_xlnm.Print_Area" localSheetId="6">'B3 EL'!$A$1:$E$101</definedName>
    <definedName name="_xlnm.Print_Area" localSheetId="7">'B3 NEEL'!$A$1:$E$101</definedName>
    <definedName name="_xlnm.Print_Area" localSheetId="8">'P6'!$A$1:$E$101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D58" i="3" l="1"/>
  <c r="D69" i="3" s="1"/>
  <c r="D78" i="3" s="1"/>
  <c r="E58" i="3"/>
  <c r="E69" i="3" s="1"/>
  <c r="E49" i="3"/>
  <c r="E50" i="3"/>
  <c r="E51" i="3"/>
  <c r="E79" i="3" s="1"/>
  <c r="E52" i="3"/>
  <c r="E56" i="3" s="1"/>
  <c r="E53" i="3"/>
  <c r="D79" i="3"/>
  <c r="D77" i="3"/>
  <c r="E77" i="3"/>
  <c r="D56" i="3"/>
  <c r="D53" i="3"/>
  <c r="C53" i="3"/>
  <c r="D52" i="3"/>
  <c r="C52" i="3"/>
  <c r="D51" i="3"/>
  <c r="C51" i="3"/>
  <c r="E48" i="3"/>
  <c r="D48" i="3"/>
  <c r="C48" i="3"/>
  <c r="D46" i="3"/>
  <c r="D41" i="3"/>
  <c r="D40" i="3" s="1"/>
  <c r="E41" i="3"/>
  <c r="D37" i="3"/>
  <c r="D29" i="3"/>
  <c r="F26" i="17"/>
  <c r="G26" i="17"/>
  <c r="F25" i="17"/>
  <c r="G25" i="17"/>
  <c r="F20" i="17"/>
  <c r="G20" i="17"/>
  <c r="F18" i="17"/>
  <c r="G18" i="17"/>
  <c r="F10" i="17"/>
  <c r="F26" i="15"/>
  <c r="G26" i="15"/>
  <c r="F25" i="15"/>
  <c r="G25" i="15"/>
  <c r="F26" i="14"/>
  <c r="G26" i="14"/>
  <c r="F25" i="14"/>
  <c r="G25" i="14"/>
  <c r="F20" i="14"/>
  <c r="G20" i="14"/>
  <c r="F18" i="14"/>
  <c r="G18" i="14"/>
  <c r="F14" i="14"/>
  <c r="F10" i="14" s="1"/>
  <c r="F26" i="13"/>
  <c r="G26" i="13"/>
  <c r="F18" i="13"/>
  <c r="G18" i="13"/>
  <c r="F10" i="13"/>
  <c r="A76" i="17"/>
  <c r="E75" i="17"/>
  <c r="E73" i="17" s="1"/>
  <c r="E74" i="17" s="1"/>
  <c r="F74" i="17" s="1"/>
  <c r="G74" i="17" s="1"/>
  <c r="G76" i="17" s="1"/>
  <c r="A70" i="17"/>
  <c r="E69" i="17"/>
  <c r="G69" i="17" s="1"/>
  <c r="G68" i="17"/>
  <c r="G70" i="17" s="1"/>
  <c r="A65" i="17"/>
  <c r="F64" i="17"/>
  <c r="G64" i="17" s="1"/>
  <c r="G65" i="17" s="1"/>
  <c r="A61" i="17"/>
  <c r="E60" i="17"/>
  <c r="G60" i="17" s="1"/>
  <c r="E59" i="17"/>
  <c r="G59" i="17" s="1"/>
  <c r="G58" i="17"/>
  <c r="G54" i="17"/>
  <c r="G53" i="17"/>
  <c r="G52" i="17"/>
  <c r="G51" i="17"/>
  <c r="G50" i="17"/>
  <c r="F49" i="17"/>
  <c r="G49" i="17" s="1"/>
  <c r="G55" i="17" s="1"/>
  <c r="B41" i="17"/>
  <c r="E25" i="17"/>
  <c r="F24" i="17"/>
  <c r="G24" i="17" s="1"/>
  <c r="F23" i="17"/>
  <c r="G23" i="17" s="1"/>
  <c r="F22" i="17"/>
  <c r="G22" i="17" s="1"/>
  <c r="G21" i="17"/>
  <c r="E20" i="17"/>
  <c r="G19" i="17"/>
  <c r="F17" i="17"/>
  <c r="G17" i="17" s="1"/>
  <c r="F16" i="17"/>
  <c r="G16" i="17" s="1"/>
  <c r="F15" i="17"/>
  <c r="G15" i="17" s="1"/>
  <c r="E14" i="17"/>
  <c r="E10" i="17" s="1"/>
  <c r="E18" i="17" s="1"/>
  <c r="G13" i="17"/>
  <c r="F13" i="17"/>
  <c r="G12" i="17"/>
  <c r="G10" i="17" s="1"/>
  <c r="F11" i="17"/>
  <c r="G11" i="17" s="1"/>
  <c r="A2" i="17"/>
  <c r="A76" i="15"/>
  <c r="E75" i="15"/>
  <c r="E73" i="15" s="1"/>
  <c r="E74" i="15" s="1"/>
  <c r="F74" i="15" s="1"/>
  <c r="G74" i="15" s="1"/>
  <c r="G76" i="15" s="1"/>
  <c r="A70" i="15"/>
  <c r="E69" i="15"/>
  <c r="G69" i="15" s="1"/>
  <c r="G68" i="15"/>
  <c r="A65" i="15"/>
  <c r="F64" i="15"/>
  <c r="G64" i="15" s="1"/>
  <c r="G65" i="15" s="1"/>
  <c r="A61" i="15"/>
  <c r="E59" i="15"/>
  <c r="E60" i="15" s="1"/>
  <c r="G60" i="15" s="1"/>
  <c r="G58" i="15"/>
  <c r="G54" i="15"/>
  <c r="G53" i="15"/>
  <c r="G52" i="15"/>
  <c r="G51" i="15"/>
  <c r="G50" i="15"/>
  <c r="F49" i="15"/>
  <c r="G49" i="15" s="1"/>
  <c r="G55" i="15" s="1"/>
  <c r="B41" i="15"/>
  <c r="E25" i="15"/>
  <c r="F24" i="15"/>
  <c r="G24" i="15" s="1"/>
  <c r="G23" i="15"/>
  <c r="F23" i="15"/>
  <c r="G22" i="15"/>
  <c r="F21" i="15"/>
  <c r="G21" i="15" s="1"/>
  <c r="E20" i="15"/>
  <c r="F20" i="15" s="1"/>
  <c r="F19" i="15"/>
  <c r="G19" i="15" s="1"/>
  <c r="G20" i="15" s="1"/>
  <c r="F17" i="15"/>
  <c r="G17" i="15" s="1"/>
  <c r="G16" i="15"/>
  <c r="F16" i="15"/>
  <c r="G15" i="15"/>
  <c r="F15" i="15"/>
  <c r="E14" i="15"/>
  <c r="F14" i="15" s="1"/>
  <c r="G14" i="15" s="1"/>
  <c r="G13" i="15"/>
  <c r="F13" i="15"/>
  <c r="F12" i="15"/>
  <c r="G12" i="15" s="1"/>
  <c r="F11" i="15"/>
  <c r="E10" i="15"/>
  <c r="E18" i="15" s="1"/>
  <c r="E26" i="15" s="1"/>
  <c r="W52" i="3" s="1"/>
  <c r="A76" i="14"/>
  <c r="E75" i="14"/>
  <c r="F75" i="14" s="1"/>
  <c r="G75" i="14" s="1"/>
  <c r="E74" i="14"/>
  <c r="F74" i="14" s="1"/>
  <c r="G74" i="14" s="1"/>
  <c r="G76" i="14" s="1"/>
  <c r="E73" i="14"/>
  <c r="A70" i="14"/>
  <c r="E69" i="14"/>
  <c r="G69" i="14" s="1"/>
  <c r="G68" i="14"/>
  <c r="A65" i="14"/>
  <c r="F64" i="14"/>
  <c r="G64" i="14" s="1"/>
  <c r="G65" i="14" s="1"/>
  <c r="A61" i="14"/>
  <c r="E59" i="14"/>
  <c r="E60" i="14" s="1"/>
  <c r="G60" i="14" s="1"/>
  <c r="G58" i="14"/>
  <c r="G54" i="14"/>
  <c r="G53" i="14"/>
  <c r="G52" i="14"/>
  <c r="G51" i="14"/>
  <c r="G50" i="14"/>
  <c r="F49" i="14"/>
  <c r="G49" i="14" s="1"/>
  <c r="G55" i="14" s="1"/>
  <c r="B41" i="14"/>
  <c r="E25" i="14"/>
  <c r="F24" i="14"/>
  <c r="G24" i="14" s="1"/>
  <c r="F23" i="14"/>
  <c r="G23" i="14" s="1"/>
  <c r="F22" i="14"/>
  <c r="G22" i="14" s="1"/>
  <c r="G21" i="14"/>
  <c r="E20" i="14"/>
  <c r="G19" i="14"/>
  <c r="G17" i="14"/>
  <c r="G14" i="14" s="1"/>
  <c r="G10" i="14" s="1"/>
  <c r="F16" i="14"/>
  <c r="G16" i="14" s="1"/>
  <c r="F15" i="14"/>
  <c r="G15" i="14" s="1"/>
  <c r="E14" i="14"/>
  <c r="E10" i="14" s="1"/>
  <c r="E18" i="14" s="1"/>
  <c r="F13" i="14"/>
  <c r="G13" i="14" s="1"/>
  <c r="F12" i="14"/>
  <c r="G12" i="14" s="1"/>
  <c r="G11" i="14"/>
  <c r="F11" i="14"/>
  <c r="A2" i="14"/>
  <c r="A76" i="13"/>
  <c r="E75" i="13"/>
  <c r="E73" i="13" s="1"/>
  <c r="E74" i="13" s="1"/>
  <c r="F74" i="13" s="1"/>
  <c r="G74" i="13" s="1"/>
  <c r="G76" i="13" s="1"/>
  <c r="A70" i="13"/>
  <c r="E69" i="13"/>
  <c r="G69" i="13" s="1"/>
  <c r="G68" i="13"/>
  <c r="G70" i="13" s="1"/>
  <c r="A65" i="13"/>
  <c r="F64" i="13"/>
  <c r="G64" i="13" s="1"/>
  <c r="G65" i="13" s="1"/>
  <c r="A61" i="13"/>
  <c r="E60" i="13"/>
  <c r="G60" i="13" s="1"/>
  <c r="E59" i="13"/>
  <c r="G59" i="13" s="1"/>
  <c r="G58" i="13"/>
  <c r="G54" i="13"/>
  <c r="G53" i="13"/>
  <c r="G52" i="13"/>
  <c r="G51" i="13"/>
  <c r="G50" i="13"/>
  <c r="F49" i="13"/>
  <c r="G49" i="13" s="1"/>
  <c r="G55" i="13" s="1"/>
  <c r="B41" i="13"/>
  <c r="E25" i="13"/>
  <c r="F25" i="13" s="1"/>
  <c r="F24" i="13"/>
  <c r="G24" i="13" s="1"/>
  <c r="G23" i="13"/>
  <c r="F23" i="13"/>
  <c r="F22" i="13"/>
  <c r="G22" i="13" s="1"/>
  <c r="F21" i="13"/>
  <c r="G21" i="13" s="1"/>
  <c r="E20" i="13"/>
  <c r="F20" i="13" s="1"/>
  <c r="F19" i="13"/>
  <c r="G19" i="13" s="1"/>
  <c r="G20" i="13" s="1"/>
  <c r="F17" i="13"/>
  <c r="G17" i="13" s="1"/>
  <c r="F16" i="13"/>
  <c r="G16" i="13" s="1"/>
  <c r="F15" i="13"/>
  <c r="G15" i="13" s="1"/>
  <c r="E14" i="13"/>
  <c r="E10" i="13" s="1"/>
  <c r="E18" i="13" s="1"/>
  <c r="F13" i="13"/>
  <c r="G13" i="13" s="1"/>
  <c r="F11" i="13"/>
  <c r="G11" i="13" s="1"/>
  <c r="A2" i="13"/>
  <c r="D49" i="3"/>
  <c r="P49" i="3"/>
  <c r="Q49" i="3"/>
  <c r="D50" i="3"/>
  <c r="P50" i="3"/>
  <c r="Q50" i="3"/>
  <c r="Q76" i="12"/>
  <c r="P76" i="12"/>
  <c r="D76" i="12"/>
  <c r="E76" i="12" s="1"/>
  <c r="Q74" i="12"/>
  <c r="P74" i="12"/>
  <c r="R74" i="12" s="1"/>
  <c r="C73" i="12"/>
  <c r="Q73" i="12" s="1"/>
  <c r="Q72" i="12"/>
  <c r="P72" i="12"/>
  <c r="D72" i="12"/>
  <c r="E72" i="12" s="1"/>
  <c r="Q71" i="12"/>
  <c r="P71" i="12"/>
  <c r="D71" i="12"/>
  <c r="E71" i="12" s="1"/>
  <c r="R70" i="12"/>
  <c r="Q70" i="12"/>
  <c r="P70" i="12"/>
  <c r="Q68" i="12"/>
  <c r="P68" i="12"/>
  <c r="D68" i="12"/>
  <c r="E68" i="12" s="1"/>
  <c r="Q66" i="12"/>
  <c r="P66" i="12"/>
  <c r="E66" i="12"/>
  <c r="Q65" i="12"/>
  <c r="P65" i="12"/>
  <c r="E65" i="12"/>
  <c r="R65" i="12" s="1"/>
  <c r="C64" i="12"/>
  <c r="P64" i="12" s="1"/>
  <c r="Q62" i="12"/>
  <c r="P62" i="12"/>
  <c r="R62" i="12" s="1"/>
  <c r="E62" i="12"/>
  <c r="D61" i="12"/>
  <c r="Q60" i="12"/>
  <c r="P60" i="12"/>
  <c r="D60" i="12"/>
  <c r="E60" i="12" s="1"/>
  <c r="Q59" i="12"/>
  <c r="S59" i="12" s="1"/>
  <c r="P59" i="12"/>
  <c r="D59" i="12"/>
  <c r="E59" i="12" s="1"/>
  <c r="C58" i="12"/>
  <c r="D58" i="12" s="1"/>
  <c r="Q57" i="12"/>
  <c r="P57" i="12"/>
  <c r="R57" i="12" s="1"/>
  <c r="Q55" i="12"/>
  <c r="P55" i="12"/>
  <c r="R55" i="12" s="1"/>
  <c r="E55" i="12"/>
  <c r="D55" i="12"/>
  <c r="Q54" i="12"/>
  <c r="P54" i="12"/>
  <c r="E54" i="12"/>
  <c r="R54" i="12" s="1"/>
  <c r="D54" i="12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R51" i="12" s="1"/>
  <c r="Q50" i="12"/>
  <c r="P50" i="12"/>
  <c r="D50" i="12"/>
  <c r="E50" i="12" s="1"/>
  <c r="Q49" i="12"/>
  <c r="P49" i="12"/>
  <c r="D49" i="12"/>
  <c r="D48" i="12" s="1"/>
  <c r="C48" i="12"/>
  <c r="C56" i="12" s="1"/>
  <c r="Q47" i="12"/>
  <c r="P47" i="12"/>
  <c r="R47" i="12" s="1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R42" i="12" s="1"/>
  <c r="C41" i="12"/>
  <c r="D41" i="12" s="1"/>
  <c r="C40" i="12"/>
  <c r="D40" i="12" s="1"/>
  <c r="Q39" i="12"/>
  <c r="P39" i="12"/>
  <c r="D39" i="12"/>
  <c r="E39" i="12" s="1"/>
  <c r="R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Q34" i="12"/>
  <c r="P34" i="12"/>
  <c r="D34" i="12"/>
  <c r="E34" i="12" s="1"/>
  <c r="Q33" i="12"/>
  <c r="P33" i="12"/>
  <c r="D33" i="12"/>
  <c r="E33" i="12" s="1"/>
  <c r="R33" i="12" s="1"/>
  <c r="Q32" i="12"/>
  <c r="P32" i="12"/>
  <c r="D32" i="12"/>
  <c r="E32" i="12" s="1"/>
  <c r="Q31" i="12"/>
  <c r="P31" i="12"/>
  <c r="D31" i="12"/>
  <c r="E31" i="12" s="1"/>
  <c r="Q30" i="12"/>
  <c r="P30" i="12"/>
  <c r="D30" i="12"/>
  <c r="E30" i="12" s="1"/>
  <c r="C29" i="12"/>
  <c r="P29" i="12" s="1"/>
  <c r="Q28" i="12"/>
  <c r="P28" i="12"/>
  <c r="D28" i="12"/>
  <c r="E28" i="12" s="1"/>
  <c r="R28" i="12" s="1"/>
  <c r="Q27" i="12"/>
  <c r="P27" i="12"/>
  <c r="D27" i="12"/>
  <c r="E27" i="12" s="1"/>
  <c r="Q26" i="12"/>
  <c r="P26" i="12"/>
  <c r="D26" i="12"/>
  <c r="E26" i="12" s="1"/>
  <c r="R26" i="12" s="1"/>
  <c r="Q25" i="12"/>
  <c r="P25" i="12"/>
  <c r="D25" i="12"/>
  <c r="E25" i="12" s="1"/>
  <c r="R25" i="12" s="1"/>
  <c r="Q24" i="12"/>
  <c r="P24" i="12"/>
  <c r="D24" i="12"/>
  <c r="E24" i="12" s="1"/>
  <c r="R24" i="12" s="1"/>
  <c r="Q23" i="12"/>
  <c r="P23" i="12"/>
  <c r="D23" i="12"/>
  <c r="E23" i="12" s="1"/>
  <c r="Q22" i="12"/>
  <c r="C22" i="12"/>
  <c r="P22" i="12" s="1"/>
  <c r="Q21" i="12"/>
  <c r="P21" i="12"/>
  <c r="R21" i="12" s="1"/>
  <c r="Q20" i="12"/>
  <c r="P20" i="12"/>
  <c r="C20" i="12"/>
  <c r="Q19" i="12"/>
  <c r="P19" i="12"/>
  <c r="D19" i="12"/>
  <c r="E19" i="12" s="1"/>
  <c r="R18" i="12"/>
  <c r="C17" i="12"/>
  <c r="P17" i="12" s="1"/>
  <c r="Q16" i="12"/>
  <c r="P16" i="12"/>
  <c r="D16" i="12"/>
  <c r="S16" i="12" s="1"/>
  <c r="Q15" i="12"/>
  <c r="S15" i="12" s="1"/>
  <c r="P15" i="12"/>
  <c r="D15" i="12"/>
  <c r="Q14" i="12"/>
  <c r="S14" i="12" s="1"/>
  <c r="P14" i="12"/>
  <c r="R14" i="12" s="1"/>
  <c r="E14" i="12"/>
  <c r="D14" i="12"/>
  <c r="U13" i="12"/>
  <c r="T13" i="12"/>
  <c r="Q13" i="12"/>
  <c r="S13" i="12" s="1"/>
  <c r="P13" i="12"/>
  <c r="R13" i="12" s="1"/>
  <c r="E13" i="12"/>
  <c r="D13" i="12"/>
  <c r="Q76" i="10"/>
  <c r="P76" i="10"/>
  <c r="D76" i="10"/>
  <c r="E76" i="10" s="1"/>
  <c r="Q74" i="10"/>
  <c r="P74" i="10"/>
  <c r="R74" i="10" s="1"/>
  <c r="C73" i="10"/>
  <c r="Q73" i="10" s="1"/>
  <c r="Q72" i="10"/>
  <c r="P72" i="10"/>
  <c r="D72" i="10"/>
  <c r="E72" i="10" s="1"/>
  <c r="Q71" i="10"/>
  <c r="P71" i="10"/>
  <c r="D71" i="10"/>
  <c r="E71" i="10" s="1"/>
  <c r="Q70" i="10"/>
  <c r="P70" i="10"/>
  <c r="R70" i="10" s="1"/>
  <c r="Q68" i="10"/>
  <c r="P68" i="10"/>
  <c r="D68" i="10"/>
  <c r="E68" i="10" s="1"/>
  <c r="Q66" i="10"/>
  <c r="P66" i="10"/>
  <c r="E66" i="10"/>
  <c r="Q65" i="10"/>
  <c r="P65" i="10"/>
  <c r="E65" i="10"/>
  <c r="R65" i="10" s="1"/>
  <c r="C64" i="10"/>
  <c r="P64" i="10" s="1"/>
  <c r="Q62" i="10"/>
  <c r="P62" i="10"/>
  <c r="R62" i="10" s="1"/>
  <c r="E62" i="10"/>
  <c r="D61" i="10"/>
  <c r="Q60" i="10"/>
  <c r="P60" i="10"/>
  <c r="D60" i="10"/>
  <c r="E60" i="10" s="1"/>
  <c r="Q59" i="10"/>
  <c r="S59" i="10" s="1"/>
  <c r="P59" i="10"/>
  <c r="D59" i="10"/>
  <c r="E59" i="10" s="1"/>
  <c r="C58" i="10"/>
  <c r="Q58" i="10" s="1"/>
  <c r="Q57" i="10"/>
  <c r="P57" i="10"/>
  <c r="R57" i="10" s="1"/>
  <c r="Q55" i="10"/>
  <c r="P55" i="10"/>
  <c r="E55" i="10"/>
  <c r="D55" i="10"/>
  <c r="Q54" i="10"/>
  <c r="P54" i="10"/>
  <c r="D54" i="10"/>
  <c r="E54" i="10" s="1"/>
  <c r="R54" i="10" s="1"/>
  <c r="Q53" i="10"/>
  <c r="P53" i="10"/>
  <c r="D53" i="10"/>
  <c r="E53" i="10" s="1"/>
  <c r="R53" i="10" s="1"/>
  <c r="Q52" i="10"/>
  <c r="P52" i="10"/>
  <c r="D52" i="10"/>
  <c r="E52" i="10" s="1"/>
  <c r="Q51" i="10"/>
  <c r="P51" i="10"/>
  <c r="D51" i="10"/>
  <c r="E51" i="10" s="1"/>
  <c r="Q50" i="10"/>
  <c r="P50" i="10"/>
  <c r="D50" i="10"/>
  <c r="E50" i="10" s="1"/>
  <c r="R50" i="10" s="1"/>
  <c r="Q49" i="10"/>
  <c r="P49" i="10"/>
  <c r="D49" i="10"/>
  <c r="C48" i="10"/>
  <c r="C56" i="10" s="1"/>
  <c r="Q47" i="10"/>
  <c r="P47" i="10"/>
  <c r="R47" i="10" s="1"/>
  <c r="Q45" i="10"/>
  <c r="P45" i="10"/>
  <c r="D45" i="10"/>
  <c r="E45" i="10" s="1"/>
  <c r="Q44" i="10"/>
  <c r="P44" i="10"/>
  <c r="R44" i="10" s="1"/>
  <c r="D44" i="10"/>
  <c r="E44" i="10" s="1"/>
  <c r="Q43" i="10"/>
  <c r="P43" i="10"/>
  <c r="D43" i="10"/>
  <c r="E43" i="10" s="1"/>
  <c r="R43" i="10" s="1"/>
  <c r="Q42" i="10"/>
  <c r="P42" i="10"/>
  <c r="D42" i="10"/>
  <c r="E42" i="10" s="1"/>
  <c r="R42" i="10" s="1"/>
  <c r="C41" i="10"/>
  <c r="Q41" i="10" s="1"/>
  <c r="C40" i="10"/>
  <c r="D40" i="10" s="1"/>
  <c r="Q39" i="10"/>
  <c r="P39" i="10"/>
  <c r="D39" i="10"/>
  <c r="E39" i="10" s="1"/>
  <c r="R39" i="10" s="1"/>
  <c r="Q38" i="10"/>
  <c r="P38" i="10"/>
  <c r="D38" i="10"/>
  <c r="E38" i="10" s="1"/>
  <c r="C37" i="10"/>
  <c r="Q37" i="10" s="1"/>
  <c r="Q36" i="10"/>
  <c r="P36" i="10"/>
  <c r="D36" i="10"/>
  <c r="E36" i="10" s="1"/>
  <c r="R36" i="10" s="1"/>
  <c r="Q35" i="10"/>
  <c r="P35" i="10"/>
  <c r="D35" i="10"/>
  <c r="E35" i="10" s="1"/>
  <c r="R35" i="10" s="1"/>
  <c r="Q34" i="10"/>
  <c r="P34" i="10"/>
  <c r="D34" i="10"/>
  <c r="E34" i="10" s="1"/>
  <c r="Q33" i="10"/>
  <c r="P33" i="10"/>
  <c r="D33" i="10"/>
  <c r="E33" i="10" s="1"/>
  <c r="Q32" i="10"/>
  <c r="P32" i="10"/>
  <c r="D32" i="10"/>
  <c r="E32" i="10" s="1"/>
  <c r="R32" i="10" s="1"/>
  <c r="Q31" i="10"/>
  <c r="P31" i="10"/>
  <c r="D31" i="10"/>
  <c r="E31" i="10" s="1"/>
  <c r="Q30" i="10"/>
  <c r="P30" i="10"/>
  <c r="R30" i="10" s="1"/>
  <c r="D30" i="10"/>
  <c r="E30" i="10" s="1"/>
  <c r="D29" i="10"/>
  <c r="C29" i="10"/>
  <c r="P29" i="10" s="1"/>
  <c r="C28" i="10"/>
  <c r="Q28" i="10" s="1"/>
  <c r="Q27" i="10"/>
  <c r="P27" i="10"/>
  <c r="D27" i="10"/>
  <c r="E27" i="10" s="1"/>
  <c r="R27" i="10" s="1"/>
  <c r="Q26" i="10"/>
  <c r="P26" i="10"/>
  <c r="D26" i="10"/>
  <c r="E26" i="10" s="1"/>
  <c r="R26" i="10" s="1"/>
  <c r="Q25" i="10"/>
  <c r="P25" i="10"/>
  <c r="D25" i="10"/>
  <c r="E25" i="10" s="1"/>
  <c r="Q24" i="10"/>
  <c r="P24" i="10"/>
  <c r="D24" i="10"/>
  <c r="E24" i="10" s="1"/>
  <c r="Q23" i="10"/>
  <c r="P23" i="10"/>
  <c r="D23" i="10"/>
  <c r="E23" i="10" s="1"/>
  <c r="C22" i="10"/>
  <c r="Q22" i="10" s="1"/>
  <c r="Q21" i="10"/>
  <c r="P21" i="10"/>
  <c r="R21" i="10" s="1"/>
  <c r="P20" i="10"/>
  <c r="C20" i="10"/>
  <c r="Q20" i="10" s="1"/>
  <c r="Q19" i="10"/>
  <c r="S19" i="10" s="1"/>
  <c r="P19" i="10"/>
  <c r="D19" i="10"/>
  <c r="E19" i="10" s="1"/>
  <c r="R18" i="10"/>
  <c r="C17" i="10"/>
  <c r="P17" i="10" s="1"/>
  <c r="Q16" i="10"/>
  <c r="S16" i="10" s="1"/>
  <c r="P16" i="10"/>
  <c r="D16" i="10"/>
  <c r="E16" i="10" s="1"/>
  <c r="Q15" i="10"/>
  <c r="S15" i="10" s="1"/>
  <c r="P15" i="10"/>
  <c r="D15" i="10"/>
  <c r="E15" i="10" s="1"/>
  <c r="R15" i="10" s="1"/>
  <c r="Q14" i="10"/>
  <c r="S14" i="10" s="1"/>
  <c r="P14" i="10"/>
  <c r="D14" i="10"/>
  <c r="E14" i="10" s="1"/>
  <c r="U13" i="10"/>
  <c r="T13" i="10"/>
  <c r="Q13" i="10"/>
  <c r="S13" i="10" s="1"/>
  <c r="P13" i="10"/>
  <c r="E13" i="10"/>
  <c r="D13" i="10"/>
  <c r="X39" i="3"/>
  <c r="D49" i="6"/>
  <c r="C28" i="9"/>
  <c r="P28" i="9" s="1"/>
  <c r="Q76" i="9"/>
  <c r="P76" i="9"/>
  <c r="E76" i="9"/>
  <c r="R76" i="9" s="1"/>
  <c r="D76" i="9"/>
  <c r="Q74" i="9"/>
  <c r="P74" i="9"/>
  <c r="R74" i="9" s="1"/>
  <c r="C73" i="9"/>
  <c r="Q73" i="9" s="1"/>
  <c r="Q72" i="9"/>
  <c r="P72" i="9"/>
  <c r="D72" i="9"/>
  <c r="E72" i="9" s="1"/>
  <c r="Q71" i="9"/>
  <c r="P71" i="9"/>
  <c r="D71" i="9"/>
  <c r="Q70" i="9"/>
  <c r="P70" i="9"/>
  <c r="R70" i="9" s="1"/>
  <c r="Q68" i="9"/>
  <c r="P68" i="9"/>
  <c r="D68" i="9"/>
  <c r="E68" i="9" s="1"/>
  <c r="R68" i="9" s="1"/>
  <c r="Q66" i="9"/>
  <c r="P66" i="9"/>
  <c r="E66" i="9"/>
  <c r="R66" i="9" s="1"/>
  <c r="Q65" i="9"/>
  <c r="P65" i="9"/>
  <c r="R65" i="9" s="1"/>
  <c r="E65" i="9"/>
  <c r="C64" i="9"/>
  <c r="P64" i="9" s="1"/>
  <c r="Q62" i="9"/>
  <c r="P62" i="9"/>
  <c r="E62" i="9"/>
  <c r="D61" i="9"/>
  <c r="Q60" i="9"/>
  <c r="P60" i="9"/>
  <c r="D60" i="9"/>
  <c r="E60" i="9" s="1"/>
  <c r="Q59" i="9"/>
  <c r="S59" i="9" s="1"/>
  <c r="P59" i="9"/>
  <c r="D59" i="9"/>
  <c r="E59" i="9" s="1"/>
  <c r="C58" i="9"/>
  <c r="D58" i="9" s="1"/>
  <c r="Q57" i="9"/>
  <c r="P57" i="9"/>
  <c r="R57" i="9" s="1"/>
  <c r="C56" i="9"/>
  <c r="C67" i="9" s="1"/>
  <c r="Q55" i="9"/>
  <c r="P55" i="9"/>
  <c r="D55" i="9"/>
  <c r="E55" i="9" s="1"/>
  <c r="R55" i="9" s="1"/>
  <c r="Q54" i="9"/>
  <c r="P54" i="9"/>
  <c r="R54" i="9" s="1"/>
  <c r="E54" i="9"/>
  <c r="D54" i="9"/>
  <c r="Q53" i="9"/>
  <c r="P53" i="9"/>
  <c r="E53" i="9"/>
  <c r="D53" i="9"/>
  <c r="Q52" i="9"/>
  <c r="P52" i="9"/>
  <c r="D52" i="9"/>
  <c r="E52" i="9" s="1"/>
  <c r="R52" i="9" s="1"/>
  <c r="Q51" i="9"/>
  <c r="P51" i="9"/>
  <c r="R51" i="9" s="1"/>
  <c r="E51" i="9"/>
  <c r="D51" i="9"/>
  <c r="Q50" i="9"/>
  <c r="P50" i="9"/>
  <c r="E50" i="9"/>
  <c r="D50" i="9"/>
  <c r="Q49" i="9"/>
  <c r="P49" i="9"/>
  <c r="D49" i="9"/>
  <c r="D48" i="9" s="1"/>
  <c r="D56" i="9" s="1"/>
  <c r="C48" i="9"/>
  <c r="Q48" i="9" s="1"/>
  <c r="Q47" i="9"/>
  <c r="P47" i="9"/>
  <c r="R47" i="9" s="1"/>
  <c r="Q45" i="9"/>
  <c r="P45" i="9"/>
  <c r="D45" i="9"/>
  <c r="E45" i="9" s="1"/>
  <c r="Q44" i="9"/>
  <c r="P44" i="9"/>
  <c r="D44" i="9"/>
  <c r="E44" i="9" s="1"/>
  <c r="Q43" i="9"/>
  <c r="P43" i="9"/>
  <c r="D43" i="9"/>
  <c r="E43" i="9" s="1"/>
  <c r="Q42" i="9"/>
  <c r="P42" i="9"/>
  <c r="D42" i="9"/>
  <c r="E42" i="9" s="1"/>
  <c r="E41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E36" i="9"/>
  <c r="D36" i="9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Q31" i="9"/>
  <c r="P31" i="9"/>
  <c r="R31" i="9" s="1"/>
  <c r="D31" i="9"/>
  <c r="E31" i="9" s="1"/>
  <c r="Q30" i="9"/>
  <c r="P30" i="9"/>
  <c r="D30" i="9"/>
  <c r="E30" i="9" s="1"/>
  <c r="C29" i="9"/>
  <c r="P29" i="9" s="1"/>
  <c r="Q27" i="9"/>
  <c r="P27" i="9"/>
  <c r="D27" i="9"/>
  <c r="E27" i="9" s="1"/>
  <c r="Q26" i="9"/>
  <c r="P26" i="9"/>
  <c r="D26" i="9"/>
  <c r="E26" i="9" s="1"/>
  <c r="R26" i="9" s="1"/>
  <c r="Q25" i="9"/>
  <c r="P25" i="9"/>
  <c r="D25" i="9"/>
  <c r="E25" i="9" s="1"/>
  <c r="Q24" i="9"/>
  <c r="P24" i="9"/>
  <c r="D24" i="9"/>
  <c r="E24" i="9" s="1"/>
  <c r="R24" i="9" s="1"/>
  <c r="Q23" i="9"/>
  <c r="P23" i="9"/>
  <c r="D23" i="9"/>
  <c r="E23" i="9" s="1"/>
  <c r="P22" i="9"/>
  <c r="C22" i="9"/>
  <c r="Q22" i="9" s="1"/>
  <c r="Q21" i="9"/>
  <c r="P21" i="9"/>
  <c r="R21" i="9" s="1"/>
  <c r="C20" i="9"/>
  <c r="P20" i="9" s="1"/>
  <c r="Q19" i="9"/>
  <c r="P19" i="9"/>
  <c r="D19" i="9"/>
  <c r="D20" i="9" s="1"/>
  <c r="R18" i="9"/>
  <c r="C17" i="9"/>
  <c r="P17" i="9" s="1"/>
  <c r="Q16" i="9"/>
  <c r="P16" i="9"/>
  <c r="D16" i="9"/>
  <c r="S16" i="9" s="1"/>
  <c r="Q15" i="9"/>
  <c r="P15" i="9"/>
  <c r="D15" i="9"/>
  <c r="Q14" i="9"/>
  <c r="P14" i="9"/>
  <c r="D14" i="9"/>
  <c r="E14" i="9" s="1"/>
  <c r="U13" i="9"/>
  <c r="T13" i="9"/>
  <c r="Q13" i="9"/>
  <c r="S13" i="9" s="1"/>
  <c r="P13" i="9"/>
  <c r="R13" i="9" s="1"/>
  <c r="E13" i="9"/>
  <c r="D13" i="9"/>
  <c r="C28" i="8"/>
  <c r="Q28" i="8" s="1"/>
  <c r="Q76" i="8"/>
  <c r="P76" i="8"/>
  <c r="D76" i="8"/>
  <c r="E76" i="8" s="1"/>
  <c r="R76" i="8" s="1"/>
  <c r="Q74" i="8"/>
  <c r="P74" i="8"/>
  <c r="R74" i="8" s="1"/>
  <c r="C73" i="8"/>
  <c r="Q73" i="8" s="1"/>
  <c r="Q72" i="8"/>
  <c r="P72" i="8"/>
  <c r="D72" i="8"/>
  <c r="E72" i="8" s="1"/>
  <c r="Q71" i="8"/>
  <c r="P71" i="8"/>
  <c r="D71" i="8"/>
  <c r="D73" i="8" s="1"/>
  <c r="Q70" i="8"/>
  <c r="P70" i="8"/>
  <c r="R70" i="8" s="1"/>
  <c r="Q68" i="8"/>
  <c r="P68" i="8"/>
  <c r="D68" i="8"/>
  <c r="E68" i="8" s="1"/>
  <c r="Q66" i="8"/>
  <c r="P66" i="8"/>
  <c r="E66" i="8"/>
  <c r="Q65" i="8"/>
  <c r="P65" i="8"/>
  <c r="R65" i="8" s="1"/>
  <c r="E65" i="8"/>
  <c r="C64" i="8"/>
  <c r="Q64" i="8" s="1"/>
  <c r="Q62" i="8"/>
  <c r="P62" i="8"/>
  <c r="E62" i="8"/>
  <c r="R62" i="8" s="1"/>
  <c r="D61" i="8"/>
  <c r="Q60" i="8"/>
  <c r="P60" i="8"/>
  <c r="D60" i="8"/>
  <c r="E60" i="8" s="1"/>
  <c r="Q59" i="8"/>
  <c r="P59" i="8"/>
  <c r="D59" i="8"/>
  <c r="E59" i="8" s="1"/>
  <c r="R59" i="8" s="1"/>
  <c r="C58" i="8"/>
  <c r="D58" i="8" s="1"/>
  <c r="Q57" i="8"/>
  <c r="P57" i="8"/>
  <c r="R57" i="8" s="1"/>
  <c r="C56" i="8"/>
  <c r="C67" i="8" s="1"/>
  <c r="Q55" i="8"/>
  <c r="P55" i="8"/>
  <c r="D55" i="8"/>
  <c r="E55" i="8" s="1"/>
  <c r="R55" i="8" s="1"/>
  <c r="Q54" i="8"/>
  <c r="P54" i="8"/>
  <c r="E54" i="8"/>
  <c r="R54" i="8" s="1"/>
  <c r="D54" i="8"/>
  <c r="Q53" i="8"/>
  <c r="P53" i="8"/>
  <c r="E53" i="8"/>
  <c r="D53" i="8"/>
  <c r="Q52" i="8"/>
  <c r="P52" i="8"/>
  <c r="D52" i="8"/>
  <c r="E52" i="8" s="1"/>
  <c r="R52" i="8" s="1"/>
  <c r="S51" i="8"/>
  <c r="Q51" i="8"/>
  <c r="P51" i="8"/>
  <c r="R51" i="8" s="1"/>
  <c r="E51" i="8"/>
  <c r="D51" i="8"/>
  <c r="Q50" i="8"/>
  <c r="P50" i="8"/>
  <c r="D50" i="8"/>
  <c r="E50" i="8" s="1"/>
  <c r="Q49" i="8"/>
  <c r="P49" i="8"/>
  <c r="D49" i="8"/>
  <c r="C48" i="8"/>
  <c r="Q48" i="8" s="1"/>
  <c r="Q47" i="8"/>
  <c r="P47" i="8"/>
  <c r="R47" i="8" s="1"/>
  <c r="Q45" i="8"/>
  <c r="P45" i="8"/>
  <c r="D45" i="8"/>
  <c r="E45" i="8" s="1"/>
  <c r="R45" i="8" s="1"/>
  <c r="Q44" i="8"/>
  <c r="P44" i="8"/>
  <c r="D44" i="8"/>
  <c r="E44" i="8" s="1"/>
  <c r="Q43" i="8"/>
  <c r="P43" i="8"/>
  <c r="R43" i="8" s="1"/>
  <c r="E43" i="8"/>
  <c r="D43" i="8"/>
  <c r="Q42" i="8"/>
  <c r="P42" i="8"/>
  <c r="R42" i="8" s="1"/>
  <c r="D42" i="8"/>
  <c r="E42" i="8" s="1"/>
  <c r="C41" i="8"/>
  <c r="Q41" i="8" s="1"/>
  <c r="Q39" i="8"/>
  <c r="P39" i="8"/>
  <c r="D39" i="8"/>
  <c r="E39" i="8" s="1"/>
  <c r="R39" i="8" s="1"/>
  <c r="Q38" i="8"/>
  <c r="P38" i="8"/>
  <c r="D38" i="8"/>
  <c r="E38" i="8" s="1"/>
  <c r="C37" i="8"/>
  <c r="Q37" i="8" s="1"/>
  <c r="Q36" i="8"/>
  <c r="P36" i="8"/>
  <c r="D36" i="8"/>
  <c r="E36" i="8" s="1"/>
  <c r="R36" i="8" s="1"/>
  <c r="Q35" i="8"/>
  <c r="P35" i="8"/>
  <c r="R35" i="8" s="1"/>
  <c r="D35" i="8"/>
  <c r="E35" i="8" s="1"/>
  <c r="Q34" i="8"/>
  <c r="P34" i="8"/>
  <c r="E34" i="8"/>
  <c r="D34" i="8"/>
  <c r="Q33" i="8"/>
  <c r="P33" i="8"/>
  <c r="D33" i="8"/>
  <c r="E33" i="8" s="1"/>
  <c r="Q32" i="8"/>
  <c r="P32" i="8"/>
  <c r="D32" i="8"/>
  <c r="E32" i="8" s="1"/>
  <c r="R32" i="8" s="1"/>
  <c r="Q31" i="8"/>
  <c r="P31" i="8"/>
  <c r="R31" i="8" s="1"/>
  <c r="D31" i="8"/>
  <c r="E31" i="8" s="1"/>
  <c r="Q30" i="8"/>
  <c r="P30" i="8"/>
  <c r="D30" i="8"/>
  <c r="E30" i="8" s="1"/>
  <c r="C29" i="8"/>
  <c r="P29" i="8" s="1"/>
  <c r="P28" i="8"/>
  <c r="Q27" i="8"/>
  <c r="P27" i="8"/>
  <c r="D27" i="8"/>
  <c r="E27" i="8" s="1"/>
  <c r="Q26" i="8"/>
  <c r="P26" i="8"/>
  <c r="E26" i="8"/>
  <c r="R26" i="8" s="1"/>
  <c r="D26" i="8"/>
  <c r="Q25" i="8"/>
  <c r="P25" i="8"/>
  <c r="R25" i="8" s="1"/>
  <c r="E25" i="8"/>
  <c r="D25" i="8"/>
  <c r="Q24" i="8"/>
  <c r="P24" i="8"/>
  <c r="D24" i="8"/>
  <c r="E24" i="8" s="1"/>
  <c r="Q23" i="8"/>
  <c r="P23" i="8"/>
  <c r="D23" i="8"/>
  <c r="E23" i="8" s="1"/>
  <c r="C22" i="8"/>
  <c r="P22" i="8" s="1"/>
  <c r="Q21" i="8"/>
  <c r="P21" i="8"/>
  <c r="R21" i="8" s="1"/>
  <c r="C20" i="8"/>
  <c r="Q20" i="8" s="1"/>
  <c r="Q19" i="8"/>
  <c r="P19" i="8"/>
  <c r="D19" i="8"/>
  <c r="D20" i="8" s="1"/>
  <c r="R18" i="8"/>
  <c r="Q17" i="8"/>
  <c r="C17" i="8"/>
  <c r="P17" i="8" s="1"/>
  <c r="Q16" i="8"/>
  <c r="P16" i="8"/>
  <c r="D16" i="8"/>
  <c r="Q15" i="8"/>
  <c r="P15" i="8"/>
  <c r="D15" i="8"/>
  <c r="E15" i="8" s="1"/>
  <c r="Q14" i="8"/>
  <c r="S14" i="8" s="1"/>
  <c r="P14" i="8"/>
  <c r="R14" i="8" s="1"/>
  <c r="E14" i="8"/>
  <c r="D14" i="8"/>
  <c r="U13" i="8"/>
  <c r="T13" i="8"/>
  <c r="Q13" i="8"/>
  <c r="P13" i="8"/>
  <c r="R13" i="8" s="1"/>
  <c r="E13" i="8"/>
  <c r="D13" i="8"/>
  <c r="D17" i="8" s="1"/>
  <c r="C28" i="7"/>
  <c r="P28" i="7" s="1"/>
  <c r="Q76" i="7"/>
  <c r="P76" i="7"/>
  <c r="D76" i="7"/>
  <c r="E76" i="7" s="1"/>
  <c r="Q74" i="7"/>
  <c r="P74" i="7"/>
  <c r="R74" i="7" s="1"/>
  <c r="Q73" i="7"/>
  <c r="C73" i="7"/>
  <c r="P73" i="7" s="1"/>
  <c r="Q72" i="7"/>
  <c r="P72" i="7"/>
  <c r="D72" i="7"/>
  <c r="E72" i="7" s="1"/>
  <c r="Q71" i="7"/>
  <c r="P71" i="7"/>
  <c r="D71" i="7"/>
  <c r="D73" i="7" s="1"/>
  <c r="Q70" i="7"/>
  <c r="P70" i="7"/>
  <c r="R70" i="7" s="1"/>
  <c r="Q68" i="7"/>
  <c r="P68" i="7"/>
  <c r="D68" i="7"/>
  <c r="E68" i="7" s="1"/>
  <c r="R68" i="7" s="1"/>
  <c r="Q66" i="7"/>
  <c r="P66" i="7"/>
  <c r="E66" i="7"/>
  <c r="R66" i="7" s="1"/>
  <c r="Q65" i="7"/>
  <c r="P65" i="7"/>
  <c r="R65" i="7" s="1"/>
  <c r="E65" i="7"/>
  <c r="C64" i="7"/>
  <c r="Q64" i="7" s="1"/>
  <c r="Q62" i="7"/>
  <c r="P62" i="7"/>
  <c r="R62" i="7" s="1"/>
  <c r="E62" i="7"/>
  <c r="D61" i="7"/>
  <c r="Q60" i="7"/>
  <c r="P60" i="7"/>
  <c r="D60" i="7"/>
  <c r="E60" i="7" s="1"/>
  <c r="Q59" i="7"/>
  <c r="P59" i="7"/>
  <c r="D59" i="7"/>
  <c r="E59" i="7" s="1"/>
  <c r="C58" i="7"/>
  <c r="D58" i="7" s="1"/>
  <c r="Q57" i="7"/>
  <c r="P57" i="7"/>
  <c r="R57" i="7" s="1"/>
  <c r="Q55" i="7"/>
  <c r="P55" i="7"/>
  <c r="D55" i="7"/>
  <c r="E55" i="7" s="1"/>
  <c r="Q54" i="7"/>
  <c r="P54" i="7"/>
  <c r="D54" i="7"/>
  <c r="E54" i="7" s="1"/>
  <c r="R54" i="7" s="1"/>
  <c r="Q53" i="7"/>
  <c r="P53" i="7"/>
  <c r="D53" i="7"/>
  <c r="E53" i="7" s="1"/>
  <c r="Q52" i="7"/>
  <c r="P52" i="7"/>
  <c r="D52" i="7"/>
  <c r="E52" i="7" s="1"/>
  <c r="R52" i="7" s="1"/>
  <c r="Q51" i="7"/>
  <c r="S51" i="7" s="1"/>
  <c r="P51" i="7"/>
  <c r="D51" i="7"/>
  <c r="E51" i="7" s="1"/>
  <c r="Q50" i="7"/>
  <c r="P50" i="7"/>
  <c r="E50" i="7"/>
  <c r="D50" i="7"/>
  <c r="Q49" i="7"/>
  <c r="P49" i="7"/>
  <c r="D49" i="7"/>
  <c r="D48" i="7" s="1"/>
  <c r="C48" i="7"/>
  <c r="Q48" i="7" s="1"/>
  <c r="Q47" i="7"/>
  <c r="P47" i="7"/>
  <c r="R47" i="7" s="1"/>
  <c r="Q45" i="7"/>
  <c r="P45" i="7"/>
  <c r="D45" i="7"/>
  <c r="E45" i="7" s="1"/>
  <c r="Q44" i="7"/>
  <c r="P44" i="7"/>
  <c r="R44" i="7" s="1"/>
  <c r="D44" i="7"/>
  <c r="E44" i="7" s="1"/>
  <c r="Q43" i="7"/>
  <c r="P43" i="7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R38" i="7" s="1"/>
  <c r="D38" i="7"/>
  <c r="E38" i="7" s="1"/>
  <c r="D37" i="7"/>
  <c r="C37" i="7"/>
  <c r="Q37" i="7" s="1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R33" i="7" s="1"/>
  <c r="D33" i="7"/>
  <c r="E33" i="7" s="1"/>
  <c r="Q32" i="7"/>
  <c r="P32" i="7"/>
  <c r="D32" i="7"/>
  <c r="E32" i="7" s="1"/>
  <c r="Q31" i="7"/>
  <c r="P31" i="7"/>
  <c r="R31" i="7" s="1"/>
  <c r="E31" i="7"/>
  <c r="D31" i="7"/>
  <c r="Q30" i="7"/>
  <c r="P30" i="7"/>
  <c r="E30" i="7"/>
  <c r="R30" i="7" s="1"/>
  <c r="D30" i="7"/>
  <c r="C29" i="7"/>
  <c r="P29" i="7" s="1"/>
  <c r="Q28" i="7"/>
  <c r="Q27" i="7"/>
  <c r="P27" i="7"/>
  <c r="D27" i="7"/>
  <c r="E27" i="7" s="1"/>
  <c r="Q26" i="7"/>
  <c r="P26" i="7"/>
  <c r="D26" i="7"/>
  <c r="E26" i="7" s="1"/>
  <c r="Q25" i="7"/>
  <c r="P25" i="7"/>
  <c r="D25" i="7"/>
  <c r="E25" i="7" s="1"/>
  <c r="Q24" i="7"/>
  <c r="P24" i="7"/>
  <c r="D24" i="7"/>
  <c r="E24" i="7" s="1"/>
  <c r="Q23" i="7"/>
  <c r="P23" i="7"/>
  <c r="R23" i="7" s="1"/>
  <c r="D23" i="7"/>
  <c r="E23" i="7" s="1"/>
  <c r="C22" i="7"/>
  <c r="P22" i="7" s="1"/>
  <c r="R21" i="7"/>
  <c r="Q21" i="7"/>
  <c r="P21" i="7"/>
  <c r="C20" i="7"/>
  <c r="Q20" i="7" s="1"/>
  <c r="Q19" i="7"/>
  <c r="S19" i="7" s="1"/>
  <c r="P19" i="7"/>
  <c r="D19" i="7"/>
  <c r="E19" i="7" s="1"/>
  <c r="R18" i="7"/>
  <c r="C17" i="7"/>
  <c r="Q17" i="7" s="1"/>
  <c r="Q16" i="7"/>
  <c r="P16" i="7"/>
  <c r="D16" i="7"/>
  <c r="S16" i="7" s="1"/>
  <c r="Q15" i="7"/>
  <c r="P15" i="7"/>
  <c r="D15" i="7"/>
  <c r="E15" i="7" s="1"/>
  <c r="R15" i="7" s="1"/>
  <c r="Q14" i="7"/>
  <c r="P14" i="7"/>
  <c r="R14" i="7" s="1"/>
  <c r="E14" i="7"/>
  <c r="D14" i="7"/>
  <c r="U13" i="7"/>
  <c r="T13" i="7"/>
  <c r="Q13" i="7"/>
  <c r="P13" i="7"/>
  <c r="D13" i="7"/>
  <c r="Q76" i="6"/>
  <c r="P76" i="6"/>
  <c r="R76" i="6" s="1"/>
  <c r="E76" i="6"/>
  <c r="D76" i="6"/>
  <c r="Q74" i="6"/>
  <c r="P74" i="6"/>
  <c r="R74" i="6" s="1"/>
  <c r="Q73" i="6"/>
  <c r="P73" i="6"/>
  <c r="C73" i="6"/>
  <c r="Q72" i="6"/>
  <c r="P72" i="6"/>
  <c r="R72" i="6" s="1"/>
  <c r="D72" i="6"/>
  <c r="E72" i="6" s="1"/>
  <c r="Q71" i="6"/>
  <c r="P71" i="6"/>
  <c r="D71" i="6"/>
  <c r="D73" i="6" s="1"/>
  <c r="Q70" i="6"/>
  <c r="P70" i="6"/>
  <c r="R70" i="6" s="1"/>
  <c r="Q68" i="6"/>
  <c r="P68" i="6"/>
  <c r="D68" i="6"/>
  <c r="E68" i="6" s="1"/>
  <c r="Q66" i="6"/>
  <c r="P66" i="6"/>
  <c r="E66" i="6"/>
  <c r="R66" i="6" s="1"/>
  <c r="Q65" i="6"/>
  <c r="P65" i="6"/>
  <c r="E65" i="6"/>
  <c r="C64" i="6"/>
  <c r="P64" i="6" s="1"/>
  <c r="Q62" i="6"/>
  <c r="P62" i="6"/>
  <c r="E62" i="6"/>
  <c r="D61" i="6"/>
  <c r="Q60" i="6"/>
  <c r="P60" i="6"/>
  <c r="D60" i="6"/>
  <c r="E60" i="6" s="1"/>
  <c r="Q59" i="6"/>
  <c r="P59" i="6"/>
  <c r="D59" i="6"/>
  <c r="E59" i="6" s="1"/>
  <c r="E58" i="6" s="1"/>
  <c r="D58" i="6"/>
  <c r="C58" i="6"/>
  <c r="P58" i="6" s="1"/>
  <c r="Q57" i="6"/>
  <c r="P57" i="6"/>
  <c r="R57" i="6" s="1"/>
  <c r="Q55" i="6"/>
  <c r="P55" i="6"/>
  <c r="E55" i="6"/>
  <c r="R55" i="6" s="1"/>
  <c r="D55" i="6"/>
  <c r="Q54" i="6"/>
  <c r="P54" i="6"/>
  <c r="R54" i="6" s="1"/>
  <c r="D54" i="6"/>
  <c r="E54" i="6" s="1"/>
  <c r="Q53" i="6"/>
  <c r="P53" i="6"/>
  <c r="D53" i="6"/>
  <c r="E53" i="6" s="1"/>
  <c r="R53" i="6" s="1"/>
  <c r="Q52" i="6"/>
  <c r="P52" i="6"/>
  <c r="D52" i="6"/>
  <c r="E52" i="6" s="1"/>
  <c r="Q51" i="6"/>
  <c r="P51" i="6"/>
  <c r="R51" i="6" s="1"/>
  <c r="D51" i="6"/>
  <c r="E51" i="6" s="1"/>
  <c r="Q50" i="6"/>
  <c r="P50" i="6"/>
  <c r="D50" i="6"/>
  <c r="E50" i="6" s="1"/>
  <c r="R50" i="6" s="1"/>
  <c r="Q49" i="6"/>
  <c r="P49" i="6"/>
  <c r="D48" i="6"/>
  <c r="C48" i="6"/>
  <c r="Q48" i="6" s="1"/>
  <c r="Q47" i="6"/>
  <c r="P47" i="6"/>
  <c r="R47" i="6" s="1"/>
  <c r="Q45" i="6"/>
  <c r="P45" i="6"/>
  <c r="D45" i="6"/>
  <c r="E45" i="6" s="1"/>
  <c r="Q44" i="6"/>
  <c r="P44" i="6"/>
  <c r="D44" i="6"/>
  <c r="E44" i="6" s="1"/>
  <c r="Q43" i="6"/>
  <c r="P43" i="6"/>
  <c r="R43" i="6" s="1"/>
  <c r="D43" i="6"/>
  <c r="E43" i="6" s="1"/>
  <c r="Q42" i="6"/>
  <c r="P42" i="6"/>
  <c r="R42" i="6" s="1"/>
  <c r="D42" i="6"/>
  <c r="E42" i="6" s="1"/>
  <c r="C41" i="6"/>
  <c r="Q41" i="6" s="1"/>
  <c r="Q39" i="6"/>
  <c r="P39" i="6"/>
  <c r="D39" i="6"/>
  <c r="E39" i="6" s="1"/>
  <c r="Q38" i="6"/>
  <c r="P38" i="6"/>
  <c r="D38" i="6"/>
  <c r="E38" i="6" s="1"/>
  <c r="C37" i="6"/>
  <c r="D37" i="6" s="1"/>
  <c r="Q36" i="6"/>
  <c r="P36" i="6"/>
  <c r="D36" i="6"/>
  <c r="E36" i="6" s="1"/>
  <c r="Q35" i="6"/>
  <c r="P35" i="6"/>
  <c r="D35" i="6"/>
  <c r="E35" i="6" s="1"/>
  <c r="Q34" i="6"/>
  <c r="P34" i="6"/>
  <c r="D34" i="6"/>
  <c r="E34" i="6" s="1"/>
  <c r="Q33" i="6"/>
  <c r="P33" i="6"/>
  <c r="R33" i="6" s="1"/>
  <c r="D33" i="6"/>
  <c r="E33" i="6" s="1"/>
  <c r="Q32" i="6"/>
  <c r="P32" i="6"/>
  <c r="D32" i="6"/>
  <c r="E32" i="6" s="1"/>
  <c r="R31" i="6"/>
  <c r="Q31" i="6"/>
  <c r="P31" i="6"/>
  <c r="E31" i="6"/>
  <c r="D31" i="6"/>
  <c r="Q30" i="6"/>
  <c r="P30" i="6"/>
  <c r="D30" i="6"/>
  <c r="E30" i="6" s="1"/>
  <c r="R30" i="6" s="1"/>
  <c r="C29" i="6"/>
  <c r="P29" i="6" s="1"/>
  <c r="Q28" i="6"/>
  <c r="P28" i="6"/>
  <c r="C28" i="6"/>
  <c r="D28" i="6" s="1"/>
  <c r="E28" i="6" s="1"/>
  <c r="Q27" i="6"/>
  <c r="P27" i="6"/>
  <c r="D27" i="6"/>
  <c r="E27" i="6" s="1"/>
  <c r="Q26" i="6"/>
  <c r="P26" i="6"/>
  <c r="R26" i="6" s="1"/>
  <c r="E26" i="6"/>
  <c r="D26" i="6"/>
  <c r="Q25" i="6"/>
  <c r="P25" i="6"/>
  <c r="R25" i="6" s="1"/>
  <c r="D25" i="6"/>
  <c r="E25" i="6" s="1"/>
  <c r="Q24" i="6"/>
  <c r="P24" i="6"/>
  <c r="E24" i="6"/>
  <c r="D24" i="6"/>
  <c r="Q23" i="6"/>
  <c r="P23" i="6"/>
  <c r="D23" i="6"/>
  <c r="E23" i="6" s="1"/>
  <c r="Q22" i="6"/>
  <c r="P22" i="6"/>
  <c r="D22" i="6"/>
  <c r="C22" i="6"/>
  <c r="Q21" i="6"/>
  <c r="P21" i="6"/>
  <c r="R21" i="6" s="1"/>
  <c r="C20" i="6"/>
  <c r="C79" i="6" s="1"/>
  <c r="Q19" i="6"/>
  <c r="P19" i="6"/>
  <c r="D19" i="6"/>
  <c r="E19" i="6" s="1"/>
  <c r="R18" i="6"/>
  <c r="C17" i="6"/>
  <c r="Q17" i="6" s="1"/>
  <c r="Q16" i="6"/>
  <c r="P16" i="6"/>
  <c r="D16" i="6"/>
  <c r="S16" i="6" s="1"/>
  <c r="Q15" i="6"/>
  <c r="S15" i="6" s="1"/>
  <c r="P15" i="6"/>
  <c r="D15" i="6"/>
  <c r="Q14" i="6"/>
  <c r="P14" i="6"/>
  <c r="D14" i="6"/>
  <c r="E14" i="6" s="1"/>
  <c r="U13" i="6"/>
  <c r="T13" i="6"/>
  <c r="Q13" i="6"/>
  <c r="P13" i="6"/>
  <c r="R13" i="6" s="1"/>
  <c r="D13" i="6"/>
  <c r="E13" i="6" s="1"/>
  <c r="C28" i="5"/>
  <c r="P28" i="5" s="1"/>
  <c r="Q76" i="5"/>
  <c r="P76" i="5"/>
  <c r="D76" i="5"/>
  <c r="E76" i="5" s="1"/>
  <c r="R76" i="5" s="1"/>
  <c r="Q74" i="5"/>
  <c r="P74" i="5"/>
  <c r="R74" i="5" s="1"/>
  <c r="P73" i="5"/>
  <c r="C73" i="5"/>
  <c r="Q73" i="5" s="1"/>
  <c r="Q72" i="5"/>
  <c r="P72" i="5"/>
  <c r="D72" i="5"/>
  <c r="E72" i="5" s="1"/>
  <c r="R72" i="5" s="1"/>
  <c r="Q71" i="5"/>
  <c r="P71" i="5"/>
  <c r="D71" i="5"/>
  <c r="D73" i="5" s="1"/>
  <c r="Q70" i="5"/>
  <c r="P70" i="5"/>
  <c r="R70" i="5" s="1"/>
  <c r="Q68" i="5"/>
  <c r="P68" i="5"/>
  <c r="D68" i="5"/>
  <c r="E68" i="5" s="1"/>
  <c r="R68" i="5" s="1"/>
  <c r="Q66" i="5"/>
  <c r="P66" i="5"/>
  <c r="E66" i="5"/>
  <c r="Q65" i="5"/>
  <c r="P65" i="5"/>
  <c r="E65" i="5"/>
  <c r="C64" i="5"/>
  <c r="Q64" i="5" s="1"/>
  <c r="Q62" i="5"/>
  <c r="P62" i="5"/>
  <c r="E62" i="5"/>
  <c r="D61" i="5"/>
  <c r="Q60" i="5"/>
  <c r="P60" i="5"/>
  <c r="D60" i="5"/>
  <c r="E60" i="5" s="1"/>
  <c r="Q59" i="5"/>
  <c r="P59" i="5"/>
  <c r="D59" i="5"/>
  <c r="E59" i="5" s="1"/>
  <c r="R59" i="5" s="1"/>
  <c r="C58" i="5"/>
  <c r="Q58" i="5" s="1"/>
  <c r="R57" i="5"/>
  <c r="Q57" i="5"/>
  <c r="P57" i="5"/>
  <c r="Q55" i="5"/>
  <c r="P55" i="5"/>
  <c r="D55" i="5"/>
  <c r="E55" i="5" s="1"/>
  <c r="Q54" i="5"/>
  <c r="P54" i="5"/>
  <c r="D54" i="5"/>
  <c r="E54" i="5" s="1"/>
  <c r="Q53" i="5"/>
  <c r="P53" i="5"/>
  <c r="D53" i="5"/>
  <c r="E53" i="5" s="1"/>
  <c r="Q52" i="5"/>
  <c r="P52" i="5"/>
  <c r="D52" i="5"/>
  <c r="E52" i="5" s="1"/>
  <c r="Q51" i="5"/>
  <c r="S51" i="5" s="1"/>
  <c r="P51" i="5"/>
  <c r="D51" i="5"/>
  <c r="E51" i="5" s="1"/>
  <c r="Q50" i="5"/>
  <c r="P50" i="5"/>
  <c r="D50" i="5"/>
  <c r="E50" i="5" s="1"/>
  <c r="Q49" i="5"/>
  <c r="P49" i="5"/>
  <c r="D49" i="5"/>
  <c r="D48" i="5" s="1"/>
  <c r="C48" i="5"/>
  <c r="Q48" i="5" s="1"/>
  <c r="S48" i="5" s="1"/>
  <c r="Q47" i="5"/>
  <c r="P47" i="5"/>
  <c r="R47" i="5" s="1"/>
  <c r="Q45" i="5"/>
  <c r="P45" i="5"/>
  <c r="D45" i="5"/>
  <c r="E45" i="5" s="1"/>
  <c r="R45" i="5" s="1"/>
  <c r="Q44" i="5"/>
  <c r="P44" i="5"/>
  <c r="D44" i="5"/>
  <c r="E44" i="5" s="1"/>
  <c r="Q43" i="5"/>
  <c r="P43" i="5"/>
  <c r="D43" i="5"/>
  <c r="E43" i="5" s="1"/>
  <c r="Q42" i="5"/>
  <c r="P42" i="5"/>
  <c r="R42" i="5" s="1"/>
  <c r="D42" i="5"/>
  <c r="E42" i="5" s="1"/>
  <c r="C41" i="5"/>
  <c r="Q41" i="5" s="1"/>
  <c r="Q39" i="5"/>
  <c r="P39" i="5"/>
  <c r="D39" i="5"/>
  <c r="E39" i="5" s="1"/>
  <c r="Q38" i="5"/>
  <c r="P38" i="5"/>
  <c r="D38" i="5"/>
  <c r="E38" i="5" s="1"/>
  <c r="C37" i="5"/>
  <c r="D37" i="5" s="1"/>
  <c r="Q36" i="5"/>
  <c r="P36" i="5"/>
  <c r="E36" i="5"/>
  <c r="R36" i="5" s="1"/>
  <c r="D36" i="5"/>
  <c r="Q35" i="5"/>
  <c r="P35" i="5"/>
  <c r="D35" i="5"/>
  <c r="E35" i="5" s="1"/>
  <c r="Q34" i="5"/>
  <c r="P34" i="5"/>
  <c r="D34" i="5"/>
  <c r="E34" i="5" s="1"/>
  <c r="Q33" i="5"/>
  <c r="P33" i="5"/>
  <c r="D33" i="5"/>
  <c r="E33" i="5" s="1"/>
  <c r="Q32" i="5"/>
  <c r="P32" i="5"/>
  <c r="D32" i="5"/>
  <c r="E32" i="5" s="1"/>
  <c r="Q31" i="5"/>
  <c r="P31" i="5"/>
  <c r="D31" i="5"/>
  <c r="E31" i="5" s="1"/>
  <c r="Q30" i="5"/>
  <c r="P30" i="5"/>
  <c r="D30" i="5"/>
  <c r="E30" i="5" s="1"/>
  <c r="C29" i="5"/>
  <c r="P29" i="5" s="1"/>
  <c r="Q27" i="5"/>
  <c r="P27" i="5"/>
  <c r="D27" i="5"/>
  <c r="E27" i="5" s="1"/>
  <c r="Q26" i="5"/>
  <c r="P26" i="5"/>
  <c r="D26" i="5"/>
  <c r="E26" i="5" s="1"/>
  <c r="Q25" i="5"/>
  <c r="P25" i="5"/>
  <c r="R25" i="5" s="1"/>
  <c r="E25" i="5"/>
  <c r="D25" i="5"/>
  <c r="Q24" i="5"/>
  <c r="P24" i="5"/>
  <c r="D24" i="5"/>
  <c r="E24" i="5" s="1"/>
  <c r="Q23" i="5"/>
  <c r="P23" i="5"/>
  <c r="D23" i="5"/>
  <c r="E23" i="5" s="1"/>
  <c r="R23" i="5" s="1"/>
  <c r="Q22" i="5"/>
  <c r="C22" i="5"/>
  <c r="P22" i="5" s="1"/>
  <c r="Q21" i="5"/>
  <c r="P21" i="5"/>
  <c r="R21" i="5" s="1"/>
  <c r="C20" i="5"/>
  <c r="Q20" i="5" s="1"/>
  <c r="Q19" i="5"/>
  <c r="S19" i="5" s="1"/>
  <c r="P19" i="5"/>
  <c r="D19" i="5"/>
  <c r="D20" i="5" s="1"/>
  <c r="R18" i="5"/>
  <c r="C17" i="5"/>
  <c r="Q17" i="5" s="1"/>
  <c r="Q16" i="5"/>
  <c r="P16" i="5"/>
  <c r="D16" i="5"/>
  <c r="S16" i="5" s="1"/>
  <c r="Q15" i="5"/>
  <c r="P15" i="5"/>
  <c r="D15" i="5"/>
  <c r="E15" i="5" s="1"/>
  <c r="Q14" i="5"/>
  <c r="P14" i="5"/>
  <c r="R14" i="5" s="1"/>
  <c r="E14" i="5"/>
  <c r="D14" i="5"/>
  <c r="U13" i="5"/>
  <c r="T13" i="5"/>
  <c r="Q13" i="5"/>
  <c r="P13" i="5"/>
  <c r="D13" i="5"/>
  <c r="D17" i="5" s="1"/>
  <c r="C28" i="4"/>
  <c r="P28" i="4" s="1"/>
  <c r="Q76" i="4"/>
  <c r="P76" i="4"/>
  <c r="D76" i="4"/>
  <c r="E76" i="4" s="1"/>
  <c r="R76" i="4" s="1"/>
  <c r="Q74" i="4"/>
  <c r="P74" i="4"/>
  <c r="R74" i="4" s="1"/>
  <c r="P73" i="4"/>
  <c r="C73" i="4"/>
  <c r="Q73" i="4" s="1"/>
  <c r="Q72" i="4"/>
  <c r="P72" i="4"/>
  <c r="E72" i="4"/>
  <c r="D72" i="4"/>
  <c r="Q71" i="4"/>
  <c r="P71" i="4"/>
  <c r="D71" i="4"/>
  <c r="D73" i="4" s="1"/>
  <c r="Q70" i="4"/>
  <c r="P70" i="4"/>
  <c r="R70" i="4" s="1"/>
  <c r="Q68" i="4"/>
  <c r="P68" i="4"/>
  <c r="D68" i="4"/>
  <c r="E68" i="4" s="1"/>
  <c r="Q66" i="4"/>
  <c r="P66" i="4"/>
  <c r="E66" i="4"/>
  <c r="Q65" i="4"/>
  <c r="P65" i="4"/>
  <c r="R65" i="4" s="1"/>
  <c r="E65" i="4"/>
  <c r="E64" i="4"/>
  <c r="C64" i="4"/>
  <c r="Q64" i="4" s="1"/>
  <c r="Q62" i="4"/>
  <c r="P62" i="4"/>
  <c r="E62" i="4"/>
  <c r="D61" i="4"/>
  <c r="Q60" i="4"/>
  <c r="P60" i="4"/>
  <c r="D60" i="4"/>
  <c r="E60" i="4" s="1"/>
  <c r="Q59" i="4"/>
  <c r="P59" i="4"/>
  <c r="D59" i="4"/>
  <c r="E59" i="4" s="1"/>
  <c r="D58" i="4"/>
  <c r="C58" i="4"/>
  <c r="Q57" i="4"/>
  <c r="P57" i="4"/>
  <c r="R57" i="4" s="1"/>
  <c r="Q55" i="4"/>
  <c r="P55" i="4"/>
  <c r="D55" i="4"/>
  <c r="E55" i="4" s="1"/>
  <c r="R55" i="4" s="1"/>
  <c r="Q54" i="4"/>
  <c r="P54" i="4"/>
  <c r="D54" i="4"/>
  <c r="E54" i="4" s="1"/>
  <c r="R54" i="4" s="1"/>
  <c r="Q53" i="4"/>
  <c r="P53" i="4"/>
  <c r="D53" i="4"/>
  <c r="E53" i="4" s="1"/>
  <c r="Q52" i="4"/>
  <c r="P52" i="4"/>
  <c r="D52" i="4"/>
  <c r="E52" i="4" s="1"/>
  <c r="R52" i="4" s="1"/>
  <c r="Q51" i="4"/>
  <c r="P51" i="4"/>
  <c r="D51" i="4"/>
  <c r="E51" i="4" s="1"/>
  <c r="R51" i="4" s="1"/>
  <c r="Q50" i="4"/>
  <c r="P50" i="4"/>
  <c r="D50" i="4"/>
  <c r="Q49" i="4"/>
  <c r="P49" i="4"/>
  <c r="D49" i="4"/>
  <c r="E49" i="4" s="1"/>
  <c r="C48" i="4"/>
  <c r="Q48" i="4" s="1"/>
  <c r="Q47" i="4"/>
  <c r="P47" i="4"/>
  <c r="R47" i="4" s="1"/>
  <c r="Q45" i="4"/>
  <c r="P45" i="4"/>
  <c r="D45" i="4"/>
  <c r="E45" i="4" s="1"/>
  <c r="Q44" i="4"/>
  <c r="P44" i="4"/>
  <c r="D44" i="4"/>
  <c r="E44" i="4" s="1"/>
  <c r="Q43" i="4"/>
  <c r="P43" i="4"/>
  <c r="D43" i="4"/>
  <c r="E43" i="4" s="1"/>
  <c r="Q42" i="4"/>
  <c r="P42" i="4"/>
  <c r="D42" i="4"/>
  <c r="E42" i="4" s="1"/>
  <c r="C41" i="4"/>
  <c r="Q41" i="4" s="1"/>
  <c r="Q39" i="4"/>
  <c r="P39" i="4"/>
  <c r="D39" i="4"/>
  <c r="E39" i="4" s="1"/>
  <c r="Q38" i="4"/>
  <c r="P38" i="4"/>
  <c r="D38" i="4"/>
  <c r="E38" i="4" s="1"/>
  <c r="C37" i="4"/>
  <c r="D37" i="4" s="1"/>
  <c r="Q36" i="4"/>
  <c r="P36" i="4"/>
  <c r="D36" i="4"/>
  <c r="E36" i="4" s="1"/>
  <c r="Q35" i="4"/>
  <c r="P35" i="4"/>
  <c r="D35" i="4"/>
  <c r="E35" i="4" s="1"/>
  <c r="Q34" i="4"/>
  <c r="P34" i="4"/>
  <c r="D34" i="4"/>
  <c r="E34" i="4" s="1"/>
  <c r="Q33" i="4"/>
  <c r="P33" i="4"/>
  <c r="R33" i="4" s="1"/>
  <c r="D33" i="4"/>
  <c r="E33" i="4" s="1"/>
  <c r="Q32" i="4"/>
  <c r="P32" i="4"/>
  <c r="D32" i="4"/>
  <c r="E32" i="4" s="1"/>
  <c r="R32" i="4" s="1"/>
  <c r="Q31" i="4"/>
  <c r="P31" i="4"/>
  <c r="R31" i="4" s="1"/>
  <c r="E31" i="4"/>
  <c r="D31" i="4"/>
  <c r="Q30" i="4"/>
  <c r="P30" i="4"/>
  <c r="E30" i="4"/>
  <c r="D30" i="4"/>
  <c r="C29" i="4"/>
  <c r="P29" i="4" s="1"/>
  <c r="Q27" i="4"/>
  <c r="P27" i="4"/>
  <c r="D27" i="4"/>
  <c r="E27" i="4" s="1"/>
  <c r="Q26" i="4"/>
  <c r="P26" i="4"/>
  <c r="D26" i="4"/>
  <c r="E26" i="4" s="1"/>
  <c r="R26" i="4" s="1"/>
  <c r="Q25" i="4"/>
  <c r="P25" i="4"/>
  <c r="R25" i="4" s="1"/>
  <c r="E25" i="4"/>
  <c r="D25" i="4"/>
  <c r="Q24" i="4"/>
  <c r="P24" i="4"/>
  <c r="E24" i="4"/>
  <c r="R24" i="4" s="1"/>
  <c r="D24" i="4"/>
  <c r="Q23" i="4"/>
  <c r="P23" i="4"/>
  <c r="D23" i="4"/>
  <c r="E23" i="4" s="1"/>
  <c r="C22" i="4"/>
  <c r="P22" i="4" s="1"/>
  <c r="Q21" i="4"/>
  <c r="P21" i="4"/>
  <c r="R21" i="4" s="1"/>
  <c r="P20" i="4"/>
  <c r="C20" i="4"/>
  <c r="Q20" i="4" s="1"/>
  <c r="Q19" i="4"/>
  <c r="P19" i="4"/>
  <c r="E19" i="4"/>
  <c r="D19" i="4"/>
  <c r="D20" i="4" s="1"/>
  <c r="R18" i="4"/>
  <c r="C17" i="4"/>
  <c r="Q17" i="4" s="1"/>
  <c r="Q16" i="4"/>
  <c r="P16" i="4"/>
  <c r="D16" i="4"/>
  <c r="Q15" i="4"/>
  <c r="P15" i="4"/>
  <c r="D15" i="4"/>
  <c r="E15" i="4" s="1"/>
  <c r="Q14" i="4"/>
  <c r="P14" i="4"/>
  <c r="D14" i="4"/>
  <c r="E14" i="4" s="1"/>
  <c r="U13" i="4"/>
  <c r="T13" i="4"/>
  <c r="Q13" i="4"/>
  <c r="P13" i="4"/>
  <c r="D13" i="4"/>
  <c r="E78" i="3" l="1"/>
  <c r="R32" i="6"/>
  <c r="R25" i="7"/>
  <c r="R15" i="4"/>
  <c r="E22" i="5"/>
  <c r="R14" i="9"/>
  <c r="R55" i="7"/>
  <c r="R25" i="9"/>
  <c r="R54" i="5"/>
  <c r="E22" i="7"/>
  <c r="R22" i="7" s="1"/>
  <c r="R14" i="4"/>
  <c r="R15" i="5"/>
  <c r="R31" i="5"/>
  <c r="R51" i="5"/>
  <c r="R14" i="6"/>
  <c r="E13" i="5"/>
  <c r="R13" i="5" s="1"/>
  <c r="R45" i="6"/>
  <c r="R66" i="8"/>
  <c r="Q56" i="9"/>
  <c r="R62" i="6"/>
  <c r="S14" i="6"/>
  <c r="Q22" i="7"/>
  <c r="E26" i="14"/>
  <c r="W51" i="3" s="1"/>
  <c r="D17" i="7"/>
  <c r="S51" i="4"/>
  <c r="E19" i="5"/>
  <c r="R26" i="5"/>
  <c r="R39" i="5"/>
  <c r="R50" i="5"/>
  <c r="R28" i="6"/>
  <c r="R68" i="6"/>
  <c r="S13" i="7"/>
  <c r="S15" i="7"/>
  <c r="R45" i="7"/>
  <c r="R51" i="7"/>
  <c r="Q58" i="7"/>
  <c r="R76" i="7"/>
  <c r="D48" i="8"/>
  <c r="D56" i="8" s="1"/>
  <c r="R72" i="8"/>
  <c r="D17" i="9"/>
  <c r="S19" i="9"/>
  <c r="D17" i="10"/>
  <c r="R24" i="10"/>
  <c r="D17" i="12"/>
  <c r="R35" i="12"/>
  <c r="R50" i="12"/>
  <c r="E19" i="8"/>
  <c r="R66" i="12"/>
  <c r="S14" i="4"/>
  <c r="Q22" i="4"/>
  <c r="R34" i="4"/>
  <c r="R44" i="4"/>
  <c r="S15" i="5"/>
  <c r="P20" i="5"/>
  <c r="R65" i="5"/>
  <c r="D29" i="6"/>
  <c r="D22" i="7"/>
  <c r="S48" i="7"/>
  <c r="R72" i="7"/>
  <c r="S19" i="8"/>
  <c r="R68" i="8"/>
  <c r="R32" i="9"/>
  <c r="E40" i="9"/>
  <c r="R62" i="9"/>
  <c r="R33" i="10"/>
  <c r="P41" i="10"/>
  <c r="R45" i="10"/>
  <c r="R51" i="10"/>
  <c r="R60" i="10"/>
  <c r="Q41" i="12"/>
  <c r="R24" i="5"/>
  <c r="P37" i="7"/>
  <c r="R43" i="7"/>
  <c r="S15" i="8"/>
  <c r="P20" i="8"/>
  <c r="R53" i="8"/>
  <c r="R36" i="9"/>
  <c r="D73" i="9"/>
  <c r="Q17" i="10"/>
  <c r="D22" i="10"/>
  <c r="Q29" i="10"/>
  <c r="S51" i="10"/>
  <c r="R55" i="10"/>
  <c r="R68" i="10"/>
  <c r="P73" i="10"/>
  <c r="R34" i="8"/>
  <c r="R50" i="9"/>
  <c r="S59" i="7"/>
  <c r="R66" i="10"/>
  <c r="S19" i="6"/>
  <c r="D17" i="4"/>
  <c r="S59" i="5"/>
  <c r="E13" i="4"/>
  <c r="R13" i="4" s="1"/>
  <c r="S19" i="4"/>
  <c r="R35" i="4"/>
  <c r="R53" i="4"/>
  <c r="D56" i="5"/>
  <c r="R66" i="5"/>
  <c r="D17" i="6"/>
  <c r="P20" i="6"/>
  <c r="P48" i="6"/>
  <c r="R65" i="6"/>
  <c r="S14" i="7"/>
  <c r="S13" i="8"/>
  <c r="S16" i="8"/>
  <c r="E41" i="8"/>
  <c r="Q17" i="9"/>
  <c r="S51" i="9"/>
  <c r="P58" i="9"/>
  <c r="P22" i="10"/>
  <c r="P37" i="10"/>
  <c r="Q17" i="12"/>
  <c r="D22" i="12"/>
  <c r="R53" i="5"/>
  <c r="R53" i="9"/>
  <c r="R35" i="6"/>
  <c r="Q20" i="9"/>
  <c r="R45" i="9"/>
  <c r="P28" i="10"/>
  <c r="R24" i="8"/>
  <c r="R62" i="4"/>
  <c r="R36" i="6"/>
  <c r="S51" i="6"/>
  <c r="D79" i="5"/>
  <c r="D22" i="5"/>
  <c r="R52" i="5"/>
  <c r="R55" i="5"/>
  <c r="R60" i="5"/>
  <c r="Q20" i="6"/>
  <c r="R24" i="6"/>
  <c r="D56" i="6"/>
  <c r="R52" i="6"/>
  <c r="R26" i="7"/>
  <c r="R53" i="7"/>
  <c r="D22" i="9"/>
  <c r="R43" i="9"/>
  <c r="P48" i="9"/>
  <c r="R59" i="9"/>
  <c r="C79" i="9"/>
  <c r="C85" i="9" s="1"/>
  <c r="R14" i="10"/>
  <c r="R13" i="10"/>
  <c r="F10" i="15"/>
  <c r="R50" i="8"/>
  <c r="R30" i="9"/>
  <c r="R34" i="10"/>
  <c r="G25" i="13"/>
  <c r="D22" i="4"/>
  <c r="R30" i="4"/>
  <c r="R43" i="4"/>
  <c r="R72" i="4"/>
  <c r="P41" i="12"/>
  <c r="S15" i="4"/>
  <c r="R45" i="4"/>
  <c r="E58" i="4"/>
  <c r="S13" i="6"/>
  <c r="R27" i="6"/>
  <c r="R38" i="6"/>
  <c r="E13" i="7"/>
  <c r="R13" i="7" s="1"/>
  <c r="R50" i="7"/>
  <c r="D22" i="8"/>
  <c r="R33" i="8"/>
  <c r="P58" i="8"/>
  <c r="S14" i="9"/>
  <c r="E19" i="9"/>
  <c r="R19" i="9" s="1"/>
  <c r="D48" i="10"/>
  <c r="D56" i="10" s="1"/>
  <c r="R19" i="12"/>
  <c r="R30" i="12"/>
  <c r="R66" i="4"/>
  <c r="R16" i="10"/>
  <c r="R38" i="4"/>
  <c r="R60" i="8"/>
  <c r="D48" i="4"/>
  <c r="D56" i="4" s="1"/>
  <c r="Q29" i="6"/>
  <c r="R25" i="10"/>
  <c r="R19" i="4"/>
  <c r="E50" i="4"/>
  <c r="R50" i="4" s="1"/>
  <c r="S13" i="4"/>
  <c r="R30" i="5"/>
  <c r="S16" i="4"/>
  <c r="R36" i="4"/>
  <c r="R42" i="4"/>
  <c r="R34" i="5"/>
  <c r="R44" i="6"/>
  <c r="P20" i="7"/>
  <c r="Q22" i="8"/>
  <c r="R30" i="8"/>
  <c r="R44" i="9"/>
  <c r="R72" i="9"/>
  <c r="R31" i="10"/>
  <c r="P58" i="10"/>
  <c r="S19" i="12"/>
  <c r="E73" i="12"/>
  <c r="E26" i="17"/>
  <c r="W47" i="3" s="1"/>
  <c r="W56" i="3" s="1"/>
  <c r="F14" i="17"/>
  <c r="G14" i="17" s="1"/>
  <c r="G61" i="17"/>
  <c r="F75" i="17"/>
  <c r="G75" i="17" s="1"/>
  <c r="G70" i="15"/>
  <c r="F18" i="15"/>
  <c r="G59" i="15"/>
  <c r="G61" i="15" s="1"/>
  <c r="G11" i="15"/>
  <c r="G10" i="15" s="1"/>
  <c r="G18" i="15" s="1"/>
  <c r="F75" i="15"/>
  <c r="G75" i="15" s="1"/>
  <c r="G70" i="14"/>
  <c r="G59" i="14"/>
  <c r="G61" i="14" s="1"/>
  <c r="G61" i="13"/>
  <c r="E26" i="13"/>
  <c r="W48" i="3" s="1"/>
  <c r="F14" i="13"/>
  <c r="G12" i="13"/>
  <c r="G10" i="13" s="1"/>
  <c r="F75" i="13"/>
  <c r="G75" i="13" s="1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R44" i="12"/>
  <c r="P40" i="12"/>
  <c r="P37" i="12"/>
  <c r="Q37" i="12"/>
  <c r="R34" i="12"/>
  <c r="Q29" i="12"/>
  <c r="D29" i="12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R37" i="12" s="1"/>
  <c r="D46" i="12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E16" i="12"/>
  <c r="R16" i="12" s="1"/>
  <c r="Q40" i="12"/>
  <c r="P48" i="12"/>
  <c r="D73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R73" i="10" s="1"/>
  <c r="E20" i="10"/>
  <c r="R20" i="10" s="1"/>
  <c r="R19" i="10"/>
  <c r="C77" i="10"/>
  <c r="Q75" i="10"/>
  <c r="D75" i="10"/>
  <c r="D77" i="10" s="1"/>
  <c r="P75" i="10"/>
  <c r="R22" i="10"/>
  <c r="R52" i="10"/>
  <c r="R59" i="10"/>
  <c r="E58" i="10"/>
  <c r="R58" i="10" s="1"/>
  <c r="E29" i="10"/>
  <c r="R29" i="10" s="1"/>
  <c r="R17" i="10"/>
  <c r="R23" i="10"/>
  <c r="E22" i="10"/>
  <c r="R38" i="10"/>
  <c r="E37" i="10"/>
  <c r="R37" i="10" s="1"/>
  <c r="R76" i="10"/>
  <c r="R41" i="10"/>
  <c r="R72" i="10"/>
  <c r="Q56" i="10"/>
  <c r="C67" i="10"/>
  <c r="P56" i="10"/>
  <c r="E17" i="10"/>
  <c r="P40" i="10"/>
  <c r="Q64" i="10"/>
  <c r="Q40" i="10"/>
  <c r="P48" i="10"/>
  <c r="D73" i="10"/>
  <c r="D20" i="10"/>
  <c r="D79" i="10" s="1"/>
  <c r="D28" i="10"/>
  <c r="E28" i="10" s="1"/>
  <c r="R28" i="10" s="1"/>
  <c r="D37" i="10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R37" i="4" s="1"/>
  <c r="S48" i="9"/>
  <c r="E64" i="9"/>
  <c r="R64" i="9" s="1"/>
  <c r="Q64" i="9"/>
  <c r="D29" i="9"/>
  <c r="Q29" i="9"/>
  <c r="Q28" i="9"/>
  <c r="P67" i="9"/>
  <c r="D67" i="9"/>
  <c r="E67" i="9" s="1"/>
  <c r="Q67" i="9"/>
  <c r="R23" i="9"/>
  <c r="E22" i="9"/>
  <c r="R22" i="9" s="1"/>
  <c r="R27" i="9"/>
  <c r="E29" i="9"/>
  <c r="R29" i="9" s="1"/>
  <c r="R34" i="9"/>
  <c r="D79" i="9"/>
  <c r="R35" i="9"/>
  <c r="R38" i="9"/>
  <c r="R42" i="9"/>
  <c r="R60" i="9"/>
  <c r="R33" i="9"/>
  <c r="P79" i="9"/>
  <c r="E16" i="9"/>
  <c r="R16" i="9" s="1"/>
  <c r="D41" i="9"/>
  <c r="P56" i="9"/>
  <c r="E58" i="9"/>
  <c r="R58" i="9" s="1"/>
  <c r="E71" i="9"/>
  <c r="E73" i="9" s="1"/>
  <c r="Q79" i="9"/>
  <c r="E15" i="9"/>
  <c r="D37" i="9"/>
  <c r="P41" i="9"/>
  <c r="R41" i="9" s="1"/>
  <c r="E49" i="9"/>
  <c r="Q58" i="9"/>
  <c r="F81" i="9"/>
  <c r="C40" i="9"/>
  <c r="D28" i="9"/>
  <c r="E28" i="9" s="1"/>
  <c r="R28" i="9" s="1"/>
  <c r="C63" i="9"/>
  <c r="E20" i="9"/>
  <c r="R20" i="9" s="1"/>
  <c r="P37" i="9"/>
  <c r="P73" i="9"/>
  <c r="S15" i="9"/>
  <c r="S59" i="8"/>
  <c r="E64" i="8"/>
  <c r="P64" i="8"/>
  <c r="Q56" i="8"/>
  <c r="P48" i="8"/>
  <c r="C79" i="8"/>
  <c r="Q29" i="8"/>
  <c r="E29" i="8"/>
  <c r="R29" i="8" s="1"/>
  <c r="D29" i="8"/>
  <c r="D79" i="8"/>
  <c r="R27" i="8"/>
  <c r="R16" i="8"/>
  <c r="P67" i="8"/>
  <c r="D67" i="8"/>
  <c r="E67" i="8" s="1"/>
  <c r="Q67" i="8"/>
  <c r="R23" i="8"/>
  <c r="E22" i="8"/>
  <c r="R22" i="8" s="1"/>
  <c r="R15" i="8"/>
  <c r="E40" i="8"/>
  <c r="R44" i="8"/>
  <c r="S48" i="8"/>
  <c r="R38" i="8"/>
  <c r="P79" i="8"/>
  <c r="E16" i="8"/>
  <c r="E17" i="8" s="1"/>
  <c r="R17" i="8" s="1"/>
  <c r="R19" i="8"/>
  <c r="D41" i="8"/>
  <c r="P56" i="8"/>
  <c r="E58" i="8"/>
  <c r="R58" i="8" s="1"/>
  <c r="E71" i="8"/>
  <c r="E73" i="8" s="1"/>
  <c r="D37" i="8"/>
  <c r="P41" i="8"/>
  <c r="R41" i="8" s="1"/>
  <c r="E49" i="8"/>
  <c r="Q58" i="8"/>
  <c r="C40" i="8"/>
  <c r="C75" i="8" s="1"/>
  <c r="D28" i="8"/>
  <c r="E28" i="8" s="1"/>
  <c r="R28" i="8" s="1"/>
  <c r="E20" i="8"/>
  <c r="R20" i="8" s="1"/>
  <c r="P37" i="8"/>
  <c r="P73" i="8"/>
  <c r="R73" i="8" s="1"/>
  <c r="P58" i="7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37" i="7" s="1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E49" i="7"/>
  <c r="D20" i="7"/>
  <c r="D79" i="7" s="1"/>
  <c r="D28" i="7"/>
  <c r="E28" i="7" s="1"/>
  <c r="R28" i="7" s="1"/>
  <c r="R58" i="6"/>
  <c r="S59" i="6"/>
  <c r="C56" i="6"/>
  <c r="C67" i="6" s="1"/>
  <c r="P67" i="6" s="1"/>
  <c r="E64" i="6"/>
  <c r="Q64" i="6"/>
  <c r="R64" i="6"/>
  <c r="E20" i="6"/>
  <c r="R20" i="6" s="1"/>
  <c r="R39" i="6"/>
  <c r="R19" i="6"/>
  <c r="R34" i="6"/>
  <c r="R59" i="6"/>
  <c r="C85" i="6"/>
  <c r="F81" i="6"/>
  <c r="C63" i="6"/>
  <c r="Q79" i="6"/>
  <c r="P79" i="6"/>
  <c r="E41" i="6"/>
  <c r="E40" i="6" s="1"/>
  <c r="S48" i="6"/>
  <c r="R16" i="6"/>
  <c r="R29" i="6"/>
  <c r="E37" i="6"/>
  <c r="R37" i="6" s="1"/>
  <c r="R60" i="6"/>
  <c r="R23" i="6"/>
  <c r="E22" i="6"/>
  <c r="R22" i="6" s="1"/>
  <c r="R73" i="6"/>
  <c r="E16" i="6"/>
  <c r="P17" i="6"/>
  <c r="D41" i="6"/>
  <c r="E71" i="6"/>
  <c r="E73" i="6" s="1"/>
  <c r="C40" i="6"/>
  <c r="E15" i="6"/>
  <c r="E29" i="6"/>
  <c r="P41" i="6"/>
  <c r="R41" i="6" s="1"/>
  <c r="E49" i="6"/>
  <c r="Q58" i="6"/>
  <c r="D20" i="6"/>
  <c r="D79" i="6" s="1"/>
  <c r="E64" i="5"/>
  <c r="D58" i="5"/>
  <c r="P58" i="5"/>
  <c r="P48" i="5"/>
  <c r="P64" i="5"/>
  <c r="C56" i="5"/>
  <c r="C67" i="5" s="1"/>
  <c r="D67" i="5" s="1"/>
  <c r="P37" i="5"/>
  <c r="R37" i="5" s="1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P67" i="5"/>
  <c r="S13" i="5"/>
  <c r="S14" i="5"/>
  <c r="E16" i="5"/>
  <c r="P17" i="5"/>
  <c r="R19" i="5"/>
  <c r="D41" i="5"/>
  <c r="E58" i="5"/>
  <c r="R62" i="5"/>
  <c r="E71" i="5"/>
  <c r="D29" i="5"/>
  <c r="C40" i="5"/>
  <c r="C79" i="5"/>
  <c r="P41" i="5"/>
  <c r="R41" i="5" s="1"/>
  <c r="E49" i="5"/>
  <c r="C75" i="5"/>
  <c r="D28" i="5"/>
  <c r="E28" i="5" s="1"/>
  <c r="R28" i="5" s="1"/>
  <c r="E20" i="5"/>
  <c r="R20" i="5" s="1"/>
  <c r="S59" i="4"/>
  <c r="R59" i="4"/>
  <c r="C56" i="4"/>
  <c r="C67" i="4" s="1"/>
  <c r="D67" i="4" s="1"/>
  <c r="P48" i="4"/>
  <c r="Q29" i="4"/>
  <c r="Q28" i="4"/>
  <c r="E29" i="4"/>
  <c r="R29" i="4" s="1"/>
  <c r="R23" i="4"/>
  <c r="E22" i="4"/>
  <c r="R22" i="4" s="1"/>
  <c r="R27" i="4"/>
  <c r="E41" i="4"/>
  <c r="E40" i="4" s="1"/>
  <c r="R60" i="4"/>
  <c r="D79" i="4"/>
  <c r="R49" i="4"/>
  <c r="E48" i="4"/>
  <c r="E16" i="4"/>
  <c r="P17" i="4"/>
  <c r="D41" i="4"/>
  <c r="P64" i="4"/>
  <c r="R64" i="4" s="1"/>
  <c r="E71" i="4"/>
  <c r="D29" i="4"/>
  <c r="C40" i="4"/>
  <c r="C75" i="4" s="1"/>
  <c r="P58" i="4"/>
  <c r="C79" i="4"/>
  <c r="P41" i="4"/>
  <c r="Q58" i="4"/>
  <c r="D28" i="4"/>
  <c r="E28" i="4" s="1"/>
  <c r="R28" i="4" s="1"/>
  <c r="E20" i="4"/>
  <c r="R20" i="4" s="1"/>
  <c r="G81" i="9" l="1"/>
  <c r="F81" i="10"/>
  <c r="G81" i="10" s="1"/>
  <c r="S48" i="4"/>
  <c r="R58" i="4"/>
  <c r="Q79" i="10"/>
  <c r="P79" i="12"/>
  <c r="Q67" i="6"/>
  <c r="R37" i="8"/>
  <c r="D67" i="6"/>
  <c r="E67" i="6" s="1"/>
  <c r="C82" i="6" s="1"/>
  <c r="P79" i="10"/>
  <c r="D69" i="5"/>
  <c r="Q56" i="6"/>
  <c r="E46" i="10"/>
  <c r="R58" i="7"/>
  <c r="C63" i="10"/>
  <c r="Q63" i="10" s="1"/>
  <c r="R41" i="4"/>
  <c r="R58" i="5"/>
  <c r="R41" i="7"/>
  <c r="R40" i="10"/>
  <c r="Q79" i="12"/>
  <c r="P56" i="6"/>
  <c r="R37" i="9"/>
  <c r="D46" i="10"/>
  <c r="S48" i="10"/>
  <c r="G14" i="13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56" i="12"/>
  <c r="Q46" i="12"/>
  <c r="P46" i="12"/>
  <c r="E40" i="12"/>
  <c r="R41" i="12"/>
  <c r="R49" i="12"/>
  <c r="R58" i="12"/>
  <c r="E75" i="10"/>
  <c r="E77" i="10" s="1"/>
  <c r="G79" i="10"/>
  <c r="E79" i="10"/>
  <c r="R48" i="10"/>
  <c r="R56" i="10"/>
  <c r="R49" i="10"/>
  <c r="Q46" i="10"/>
  <c r="P46" i="10"/>
  <c r="R46" i="10" s="1"/>
  <c r="Q67" i="10"/>
  <c r="P67" i="10"/>
  <c r="D67" i="10"/>
  <c r="D69" i="10" s="1"/>
  <c r="D78" i="10" s="1"/>
  <c r="D105" i="3" s="1"/>
  <c r="C61" i="10"/>
  <c r="E63" i="10"/>
  <c r="P63" i="10"/>
  <c r="P77" i="10"/>
  <c r="Q77" i="10"/>
  <c r="R15" i="9"/>
  <c r="E17" i="9"/>
  <c r="R17" i="9" s="1"/>
  <c r="E46" i="9"/>
  <c r="Q40" i="9"/>
  <c r="P40" i="9"/>
  <c r="R40" i="9" s="1"/>
  <c r="C46" i="9"/>
  <c r="D40" i="9"/>
  <c r="D46" i="9" s="1"/>
  <c r="D69" i="9"/>
  <c r="R73" i="9"/>
  <c r="C82" i="9"/>
  <c r="G79" i="9"/>
  <c r="R49" i="9"/>
  <c r="E48" i="9"/>
  <c r="E79" i="9" s="1"/>
  <c r="Q63" i="9"/>
  <c r="P63" i="9"/>
  <c r="E63" i="9"/>
  <c r="E61" i="9" s="1"/>
  <c r="E69" i="9" s="1"/>
  <c r="C61" i="9"/>
  <c r="R71" i="9"/>
  <c r="R67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79" i="7" s="1"/>
  <c r="R16" i="7"/>
  <c r="E17" i="7"/>
  <c r="R17" i="7" s="1"/>
  <c r="G81" i="6"/>
  <c r="G79" i="6"/>
  <c r="Q40" i="6"/>
  <c r="P40" i="6"/>
  <c r="R40" i="6" s="1"/>
  <c r="D40" i="6"/>
  <c r="D46" i="6" s="1"/>
  <c r="C46" i="6"/>
  <c r="R49" i="6"/>
  <c r="E48" i="6"/>
  <c r="E79" i="6" s="1"/>
  <c r="R79" i="6" s="1"/>
  <c r="R15" i="6"/>
  <c r="E17" i="6"/>
  <c r="R17" i="6" s="1"/>
  <c r="Q63" i="6"/>
  <c r="P63" i="6"/>
  <c r="E63" i="6"/>
  <c r="E61" i="6" s="1"/>
  <c r="C61" i="6"/>
  <c r="E46" i="6"/>
  <c r="C75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E67" i="4"/>
  <c r="C82" i="4" s="1"/>
  <c r="D69" i="4"/>
  <c r="P67" i="4"/>
  <c r="P56" i="4"/>
  <c r="Q56" i="4"/>
  <c r="E79" i="4"/>
  <c r="Q67" i="4"/>
  <c r="R56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C77" i="4"/>
  <c r="P75" i="4"/>
  <c r="D75" i="4"/>
  <c r="D77" i="4" s="1"/>
  <c r="R16" i="4"/>
  <c r="E17" i="4"/>
  <c r="R17" i="4" s="1"/>
  <c r="E73" i="4"/>
  <c r="R73" i="4" s="1"/>
  <c r="R71" i="4"/>
  <c r="E56" i="4"/>
  <c r="R48" i="4"/>
  <c r="E69" i="6" l="1"/>
  <c r="D78" i="5"/>
  <c r="R67" i="6"/>
  <c r="D69" i="6"/>
  <c r="R77" i="10"/>
  <c r="R79" i="12"/>
  <c r="I79" i="10"/>
  <c r="P63" i="12"/>
  <c r="E63" i="12"/>
  <c r="Q63" i="12"/>
  <c r="C61" i="12"/>
  <c r="Q61" i="12" s="1"/>
  <c r="H79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D78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H79" i="4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D78" i="7" l="1"/>
  <c r="R79" i="5"/>
  <c r="E69" i="10"/>
  <c r="R63" i="12"/>
  <c r="E61" i="12"/>
  <c r="E69" i="12" s="1"/>
  <c r="C69" i="12"/>
  <c r="P61" i="12"/>
  <c r="C82" i="12"/>
  <c r="R67" i="10"/>
  <c r="R61" i="10"/>
  <c r="Q69" i="10"/>
  <c r="P69" i="10"/>
  <c r="R69" i="10" s="1"/>
  <c r="C78" i="10"/>
  <c r="C105" i="3" s="1"/>
  <c r="E75" i="9"/>
  <c r="E77" i="9" s="1"/>
  <c r="P69" i="9"/>
  <c r="R69" i="9" s="1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R61" i="12" l="1"/>
  <c r="Q69" i="12"/>
  <c r="P69" i="12"/>
  <c r="R69" i="12" s="1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E76" i="3" s="1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D61" i="3"/>
  <c r="Q60" i="3"/>
  <c r="P60" i="3"/>
  <c r="D60" i="3"/>
  <c r="E60" i="3" s="1"/>
  <c r="Q59" i="3"/>
  <c r="P59" i="3"/>
  <c r="E59" i="3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E54" i="3" s="1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D43" i="3"/>
  <c r="E43" i="3" s="1"/>
  <c r="Q42" i="3"/>
  <c r="P42" i="3"/>
  <c r="E42" i="3"/>
  <c r="C41" i="3"/>
  <c r="Q41" i="3" s="1"/>
  <c r="Q39" i="3"/>
  <c r="P39" i="3"/>
  <c r="E39" i="3"/>
  <c r="Q38" i="3"/>
  <c r="P38" i="3"/>
  <c r="E38" i="3"/>
  <c r="C37" i="3"/>
  <c r="Q36" i="3"/>
  <c r="P36" i="3"/>
  <c r="E36" i="3"/>
  <c r="Q35" i="3"/>
  <c r="P35" i="3"/>
  <c r="E35" i="3"/>
  <c r="Q34" i="3"/>
  <c r="P34" i="3"/>
  <c r="E34" i="3"/>
  <c r="Q33" i="3"/>
  <c r="P33" i="3"/>
  <c r="E33" i="3"/>
  <c r="Q32" i="3"/>
  <c r="P32" i="3"/>
  <c r="E32" i="3"/>
  <c r="E29" i="3" s="1"/>
  <c r="Q31" i="3"/>
  <c r="P31" i="3"/>
  <c r="D31" i="3"/>
  <c r="E31" i="3" s="1"/>
  <c r="Q30" i="3"/>
  <c r="P30" i="3"/>
  <c r="D30" i="3"/>
  <c r="E30" i="3" s="1"/>
  <c r="C29" i="3"/>
  <c r="Q28" i="3"/>
  <c r="P28" i="3"/>
  <c r="E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37" i="3" l="1"/>
  <c r="E46" i="3" s="1"/>
  <c r="R59" i="3"/>
  <c r="P2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8" i="3"/>
  <c r="R34" i="3"/>
  <c r="Q29" i="3"/>
  <c r="R30" i="3"/>
  <c r="R26" i="3"/>
  <c r="E22" i="3"/>
  <c r="D22" i="3"/>
  <c r="S19" i="3"/>
  <c r="R13" i="3"/>
  <c r="P17" i="3"/>
  <c r="R72" i="3"/>
  <c r="R36" i="3"/>
  <c r="C56" i="3"/>
  <c r="R55" i="3"/>
  <c r="S59" i="3"/>
  <c r="Q48" i="3"/>
  <c r="S48" i="3" s="1"/>
  <c r="S15" i="3"/>
  <c r="D20" i="3"/>
  <c r="Q20" i="3"/>
  <c r="P41" i="3"/>
  <c r="R66" i="3"/>
  <c r="E73" i="3"/>
  <c r="D17" i="3"/>
  <c r="S16" i="3"/>
  <c r="P48" i="3"/>
  <c r="R76" i="3"/>
  <c r="R58" i="3"/>
  <c r="S14" i="3"/>
  <c r="R23" i="3"/>
  <c r="R15" i="3"/>
  <c r="R44" i="3"/>
  <c r="R28" i="3"/>
  <c r="R31" i="3"/>
  <c r="R39" i="3"/>
  <c r="R32" i="3"/>
  <c r="R53" i="3"/>
  <c r="R25" i="3"/>
  <c r="R33" i="3"/>
  <c r="R54" i="3"/>
  <c r="R71" i="3"/>
  <c r="R60" i="3"/>
  <c r="R35" i="3"/>
  <c r="R16" i="3"/>
  <c r="E40" i="3"/>
  <c r="R43" i="3"/>
  <c r="R27" i="3"/>
  <c r="R68" i="3"/>
  <c r="R24" i="3"/>
  <c r="R42" i="3"/>
  <c r="Q58" i="3"/>
  <c r="E14" i="3"/>
  <c r="P73" i="3"/>
  <c r="E19" i="3"/>
  <c r="R19" i="3" s="1"/>
  <c r="P37" i="3"/>
  <c r="P22" i="3"/>
  <c r="Y57" i="3" l="1"/>
  <c r="AB56" i="3"/>
  <c r="R29" i="3"/>
  <c r="E63" i="3"/>
  <c r="C61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R63" i="3" l="1"/>
  <c r="C69" i="3"/>
  <c r="X61" i="3"/>
  <c r="X75" i="3"/>
  <c r="C75" i="12"/>
  <c r="Q75" i="3"/>
  <c r="Q67" i="3"/>
  <c r="P67" i="3"/>
  <c r="P46" i="3"/>
  <c r="R46" i="3" s="1"/>
  <c r="P65" i="3"/>
  <c r="Q65" i="3"/>
  <c r="E65" i="3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C82" i="3" s="1"/>
  <c r="D107" i="3"/>
  <c r="Q69" i="3"/>
  <c r="P69" i="3"/>
  <c r="R65" i="3"/>
  <c r="E61" i="3"/>
  <c r="Q77" i="3"/>
  <c r="C78" i="3"/>
  <c r="C107" i="3" s="1"/>
  <c r="E75" i="3"/>
  <c r="I79" i="3"/>
  <c r="H79" i="3"/>
  <c r="R79" i="3"/>
  <c r="D109" i="3" l="1"/>
  <c r="E75" i="12"/>
  <c r="E77" i="12" s="1"/>
  <c r="P77" i="12"/>
  <c r="Q77" i="12"/>
  <c r="C78" i="12"/>
  <c r="R75" i="3"/>
  <c r="C83" i="3"/>
  <c r="R69" i="3"/>
  <c r="R67" i="3"/>
  <c r="R61" i="3"/>
  <c r="P78" i="3"/>
  <c r="Q78" i="3"/>
  <c r="R77" i="3"/>
  <c r="E10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<sst xmlns="http://schemas.openxmlformats.org/spreadsheetml/2006/main" count="2347" uniqueCount="280">
  <si>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</si>
  <si>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</si>
  <si>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</si>
  <si>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</si>
  <si>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</si>
  <si>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</si>
  <si>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</si>
  <si>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</si>
  <si>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</si>
  <si>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</si>
  <si>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</si>
  <si>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</si>
  <si>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</si>
  <si>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</si>
  <si>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</si>
  <si>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</si>
  <si>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</si>
  <si>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</si>
  <si>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</si>
  <si>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</si>
  <si>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</si>
  <si>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</si>
  <si>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</si>
  <si>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</si>
  <si>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</si>
  <si>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</si>
  <si>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</si>
  <si>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</si>
  <si>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</si>
  <si>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</si>
  <si>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</si>
  <si>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</si>
  <si>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</si>
  <si>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</si>
  <si>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</si>
  <si>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</si>
  <si>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</si>
  <si>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</si>
  <si>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</si>
  <si>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</si>
  <si>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</si>
  <si>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</si>
  <si>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</si>
  <si>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</si>
  <si>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</si>
  <si>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</si>
  <si>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</si>
  <si>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</si>
  <si>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</si>
  <si>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</si>
  <si>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</si>
  <si>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</si>
  <si>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</si>
  <si>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</si>
  <si>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</si>
  <si>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</si>
  <si>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</si>
  <si>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</si>
  <si>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</si>
  <si>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</si>
  <si>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</si>
  <si>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</si>
  <si>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</si>
  <si>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</si>
  <si>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</si>
  <si>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</si>
  <si>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</si>
  <si>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</si>
  <si>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</si>
  <si>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</si>
  <si>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</si>
  <si>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</si>
  <si>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</si>
  <si>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</si>
  <si>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</si>
  <si>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</si>
  <si>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</si>
  <si>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</si>
  <si>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</si>
  <si>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</si>
  <si>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</si>
  <si>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</si>
  <si>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</si>
  <si>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</si>
  <si>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</si>
  <si>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</si>
  <si>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</si>
  <si>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</si>
  <si>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</si>
  <si>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</si>
  <si>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</si>
  <si>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</si>
  <si>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</si>
  <si>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</si>
  <si>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</si>
  <si>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</si>
  <si>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</si>
  <si>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</si>
  <si>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</si>
  <si>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</si>
  <si>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</si>
  <si>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</si>
  <si>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</si>
  <si>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</si>
  <si>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</si>
  <si>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</si>
  <si>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</si>
  <si>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</si>
  <si>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</si>
  <si>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</si>
  <si>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</si>
  <si>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</si>
  <si>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</si>
  <si>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</si>
  <si>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</si>
  <si>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</si>
  <si>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</si>
  <si>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</si>
  <si>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</si>
  <si>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</si>
  <si>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</si>
  <si>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</si>
  <si>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</si>
  <si>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</si>
  <si>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</si>
  <si>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</si>
  <si>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</si>
  <si>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</si>
  <si>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</si>
  <si>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</si>
  <si>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</si>
  <si>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</si>
  <si>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</si>
  <si>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</si>
  <si>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</si>
  <si>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</si>
  <si>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</si>
  <si>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</si>
  <si>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</si>
  <si>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</si>
  <si>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</si>
  <si>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</si>
  <si>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</si>
  <si>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</si>
  <si>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</si>
  <si>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</si>
  <si>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</si>
  <si>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</si>
  <si>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</si>
  <si>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</si>
  <si>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</si>
  <si>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</si>
  <si>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</si>
  <si>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</si>
  <si>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</si>
  <si>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</si>
  <si>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</si>
  <si>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</si>
  <si>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</si>
  <si>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</si>
  <si>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</si>
  <si>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</si>
  <si>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</si>
  <si>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</si>
  <si>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</si>
  <si>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</si>
  <si>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</si>
  <si>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</si>
  <si>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</si>
  <si>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</si>
  <si>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</si>
  <si>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</si>
  <si>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</si>
  <si>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</si>
  <si>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</si>
  <si>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</si>
  <si>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Proiectant: S.C. EURODRAFT PROIECT DESIGN S.R.L.</t>
  </si>
  <si>
    <t>DEVIZUL OBIECTULUI 1 - REABILITARE TERMICA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</si>
  <si>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</si>
  <si>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</si>
  <si>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</si>
  <si>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</si>
  <si>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</si>
  <si>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</si>
  <si>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</si>
  <si>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</si>
  <si>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</si>
  <si>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</si>
  <si>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</si>
  <si>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</si>
  <si>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</si>
  <si>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</si>
  <si>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</si>
  <si>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</si>
  <si>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</si>
  <si>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</si>
  <si>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</si>
  <si>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</si>
  <si>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</si>
  <si>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</si>
  <si>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</si>
  <si>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</si>
  <si>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</si>
  <si>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</si>
  <si>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</si>
  <si>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</si>
  <si>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</si>
  <si>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</si>
  <si>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</si>
  <si>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</si>
  <si>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</si>
  <si>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</si>
  <si>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</si>
  <si>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</si>
  <si>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</si>
  <si>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</si>
  <si>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</si>
  <si>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</si>
  <si>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</si>
  <si>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</si>
  <si>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</si>
  <si>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</si>
  <si>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</si>
  <si>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</si>
  <si>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</si>
  <si>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</si>
  <si>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</si>
  <si>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</si>
  <si>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</si>
  <si>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</si>
  <si>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</si>
  <si>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</si>
  <si>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</si>
  <si>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</si>
  <si>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</si>
  <si>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</si>
  <si>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</si>
  <si>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</si>
  <si>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</si>
  <si>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</si>
  <si>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</si>
  <si>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</si>
  <si>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</si>
  <si>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</si>
  <si>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2 - INSTALATII ELECTRICE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</si>
  <si>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</si>
  <si>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</si>
  <si>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</si>
  <si>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</si>
  <si>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</si>
  <si>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</si>
  <si>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</si>
  <si>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</si>
  <si>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</si>
  <si>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</si>
  <si>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</si>
  <si>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</si>
  <si>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</si>
  <si>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</si>
  <si>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</si>
  <si>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4.1.2.1</t>
  </si>
  <si>
    <t>4.1.2.2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</si>
  <si>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</si>
  <si>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</si>
  <si>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</si>
  <si>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</si>
  <si>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</si>
  <si>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</si>
  <si>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</si>
  <si>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</si>
  <si>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</si>
  <si>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</si>
  <si>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</si>
  <si>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</si>
  <si>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</si>
  <si>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Valoarea fără TVA</t>
  </si>
  <si>
    <t>DEVIZUL OBIECTULUI 3 - ACCES PERSOANE CU DIZABILITATI</t>
  </si>
  <si>
    <t>DEVIZUL OBIECTULUI 4 - CHELTUIELI CONEXE - MASURI SUPLIMENTARE PENTRU
PERSOANELE CU DIZABILITATI</t>
  </si>
  <si>
    <t>Proiectant: S.C. EURODRAFT PROIECT DESIGN S.R.L.                                           Anexa 3</t>
  </si>
  <si>
    <t xml:space="preserve">                     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</si>
</sst>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</numFmts>
  <fonts count="47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i/>
      <sz val="10"/>
      <name val="Arial Narrow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39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0" fontId="24" fillId="0" borderId="8" xfId="7" applyBorder="1">
      <protection hidden="1"/>
    </xf>
    <xf numFmtId="0" fontId="40" fillId="0" borderId="0" xfId="6" applyFont="1">
      <protection hidden="1"/>
    </xf>
    <xf numFmtId="1" fontId="40" fillId="0" borderId="8" xfId="6" applyNumberFormat="1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/>
      <protection hidden="1"/>
    </xf>
    <xf numFmtId="0" fontId="41" fillId="0" borderId="8" xfId="7" applyFont="1" applyBorder="1">
      <protection hidden="1"/>
    </xf>
    <xf numFmtId="0" fontId="40" fillId="0" borderId="8" xfId="3" applyFont="1" applyBorder="1" applyAlignment="1">
      <alignment vertical="top" wrapText="1"/>
    </xf>
    <xf numFmtId="0" fontId="40" fillId="6" borderId="8" xfId="3" applyFont="1" applyFill="1" applyBorder="1" applyAlignment="1">
      <alignment vertical="top" wrapText="1"/>
    </xf>
    <xf numFmtId="1" fontId="42" fillId="0" borderId="8" xfId="6" applyNumberFormat="1" applyFont="1" applyBorder="1" applyAlignment="1">
      <alignment horizontal="center" vertical="center"/>
      <protection hidden="1"/>
    </xf>
    <xf numFmtId="4" fontId="42" fillId="0" borderId="8" xfId="6" applyNumberFormat="1" applyFont="1" applyBorder="1" applyAlignment="1">
      <alignment horizontal="left" vertical="center"/>
      <protection hidden="1"/>
    </xf>
    <xf numFmtId="0" fontId="41" fillId="18" borderId="8" xfId="7" applyFont="1" applyFill="1" applyBorder="1">
      <protection hidden="1"/>
    </xf>
    <xf numFmtId="0" fontId="41" fillId="6" borderId="8" xfId="7" applyFont="1" applyFill="1" applyBorder="1">
      <protection hidden="1"/>
    </xf>
    <xf numFmtId="0" fontId="41" fillId="19" borderId="8" xfId="7" applyFont="1" applyFill="1" applyBorder="1">
      <protection hidden="1"/>
    </xf>
    <xf numFmtId="0" fontId="41" fillId="19" borderId="8" xfId="7" applyFont="1" applyFill="1" applyBorder="1" applyAlignment="1">
      <alignment horizontal="center"/>
      <protection hidden="1"/>
    </xf>
    <xf numFmtId="0" fontId="41" fillId="20" borderId="8" xfId="7" applyFont="1" applyFill="1" applyBorder="1">
      <protection hidden="1"/>
    </xf>
    <xf numFmtId="0" fontId="41" fillId="21" borderId="8" xfId="7" applyFont="1" applyFill="1" applyBorder="1">
      <protection hidden="1"/>
    </xf>
    <xf numFmtId="0" fontId="41" fillId="21" borderId="8" xfId="7" applyFont="1" applyFill="1" applyBorder="1" applyAlignment="1">
      <alignment horizontal="center"/>
      <protection hidden="1"/>
    </xf>
    <xf numFmtId="0" fontId="41" fillId="16" borderId="8" xfId="7" applyFont="1" applyFill="1" applyBorder="1">
      <protection hidden="1"/>
    </xf>
    <xf numFmtId="0" fontId="40" fillId="0" borderId="8" xfId="6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 wrapText="1"/>
      <protection hidden="1"/>
    </xf>
    <xf numFmtId="0" fontId="41" fillId="22" borderId="8" xfId="7" applyFont="1" applyFill="1" applyBorder="1">
      <protection hidden="1"/>
    </xf>
    <xf numFmtId="0" fontId="40" fillId="0" borderId="8" xfId="6" applyFont="1" applyBorder="1" applyAlignment="1">
      <alignment horizontal="left" vertical="center"/>
      <protection hidden="1"/>
    </xf>
    <xf numFmtId="0" fontId="40" fillId="0" borderId="0" xfId="6" applyFont="1" applyAlignment="1">
      <alignment horizontal="left"/>
      <protection hidden="1"/>
    </xf>
    <xf numFmtId="0" fontId="41" fillId="0" borderId="0" xfId="7" applyFont="1">
      <protection hidden="1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/>
    </xf>
    <xf numFmtId="0" fontId="46" fillId="0" borderId="0" xfId="0" applyFont="1"/>
    <xf numFmtId="4" fontId="7" fillId="6" borderId="0" xfId="0" applyNumberFormat="1" applyFont="1" applyFill="1"/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6" fillId="6" borderId="8" xfId="3" applyFont="1" applyFill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8" fillId="8" borderId="8" xfId="6" applyFont="1" applyFill="1" applyBorder="1" applyAlignment="1">
      <alignment horizontal="left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3" applyFont="1" applyBorder="1" applyAlignment="1">
      <alignment vertical="top" wrapText="1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9" fillId="6" borderId="8" xfId="3" applyFont="1" applyFill="1" applyBorder="1" applyAlignment="1">
      <alignment vertical="top" wrapText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38" fillId="8" borderId="8" xfId="6" applyFont="1" applyFill="1" applyBorder="1" applyAlignment="1">
      <alignment horizontal="center" vertical="center" wrapText="1"/>
      <protection hidden="1"/>
    </xf>
    <xf numFmtId="3" fontId="39" fillId="8" borderId="8" xfId="7" applyNumberFormat="1" applyFont="1" applyFill="1" applyBorder="1" applyAlignment="1">
      <alignment horizontal="center" vertical="center"/>
      <protection hidden="1"/>
    </xf>
    <xf numFmtId="0" fontId="38" fillId="23" borderId="24" xfId="6" applyFont="1" applyFill="1" applyBorder="1" applyAlignment="1">
      <alignment horizontal="center" vertical="center" wrapText="1"/>
      <protection hidden="1"/>
    </xf>
    <xf numFmtId="0" fontId="38" fillId="23" borderId="25" xfId="6" applyFont="1" applyFill="1" applyBorder="1" applyAlignment="1">
      <alignment horizontal="center" vertical="center"/>
      <protection hidden="1"/>
    </xf>
    <xf numFmtId="4" fontId="43" fillId="23" borderId="25" xfId="7" applyNumberFormat="1" applyFont="1" applyFill="1" applyBorder="1" applyAlignment="1">
      <alignment horizontal="center" vertical="center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0" fillId="0" borderId="8" xfId="0" applyFont="1" applyBorder="1" applyAlignment="1">
      <alignment horizontal="left" vertical="center"/>
    </xf>
    <xf numFmtId="0" fontId="41" fillId="10" borderId="8" xfId="7" applyFont="1" applyFill="1" applyBorder="1" applyAlignment="1">
      <alignment horizontal="center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91</xdr:row>
      <xdr:rowOff>0</xdr:rowOff>
    </xdr:from>
    <xdr:to>
      <xdr:col>4</xdr:col>
      <xdr:colOff>220980</xdr:colOff>
      <xdr:row>97</xdr:row>
      <xdr:rowOff>61722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88A45E-A89A-4E6F-AB20-5EA7DF61C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3726775"/>
          <a:ext cx="1325880" cy="1261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74084</xdr:colOff>
      <xdr:row>86</xdr:row>
      <xdr:rowOff>158751</xdr:rowOff>
    </xdr:from>
    <xdr:to>
      <xdr:col>5</xdr:col>
      <xdr:colOff>489797</xdr:colOff>
      <xdr:row>93</xdr:row>
      <xdr:rowOff>13039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C39E22-E7F4-46EB-B6F5-39E0B10AB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334" y="7471834"/>
          <a:ext cx="1325880" cy="1261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23622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4D5AF9-624D-451B-B12D-741126C4D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0" y="7604125"/>
          <a:ext cx="1325880" cy="12618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23622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852A39-AAF3-491F-A2FB-688816E7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8250" y="7604125"/>
          <a:ext cx="1325880" cy="12618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87</xdr:row>
      <xdr:rowOff>0</xdr:rowOff>
    </xdr:from>
    <xdr:to>
      <xdr:col>5</xdr:col>
      <xdr:colOff>421005</xdr:colOff>
      <xdr:row>93</xdr:row>
      <xdr:rowOff>23622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916E1-6A43-429B-B5D1-8AE2B6F7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505700"/>
          <a:ext cx="1325880" cy="12237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4</xdr:col>
      <xdr:colOff>309880</xdr:colOff>
      <xdr:row>36</xdr:row>
      <xdr:rowOff>23622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EB1354-1551-4DF5-B0D4-31424C376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6750" y="5302250"/>
          <a:ext cx="1325880" cy="12618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gdan\Desktop\DETA%20BLOCURI%20SCAN\DG%20BLOCURI%20ACT%20B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gdan\Desktop\DETA%20BLOCURI%20SCAN\DG%20BLOCURI%20AC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3.."/>
      <sheetName val="DO1"/>
      <sheetName val="DO2"/>
      <sheetName val="DO3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 refreshError="1">
        <row r="6">
          <cell r="A6" t="str">
            <v>Proiect nr. 817 / 2024</v>
          </cell>
        </row>
      </sheetData>
      <sheetData sheetId="1" refreshError="1">
        <row r="2">
          <cell r="A2" t="str">
            <v>Proiect nr. 817 / 2024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"/>
      <sheetName val="DO 1"/>
      <sheetName val="DO 2"/>
      <sheetName val="DO 3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 refreshError="1">
        <row r="6">
          <cell r="A6" t="str">
            <v>Proiect nr. 834 / 2024</v>
          </cell>
        </row>
        <row r="89">
          <cell r="B89" t="str">
            <v>ORASUL DETA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egislatie.just.ro/Public/DetaliiDocumentAfis/837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legislatie.just.ro/Public/DetaliiDocumentAfis/8372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legislatie.just.ro/Public/DetaliiDocumentAfis/83724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egislatie.just.ro/Public/DetaliiDocumentAfis/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14"/>
  <sheetViews>
    <sheetView tabSelected="1" view="pageBreakPreview" zoomScaleNormal="100" zoomScaleSheetLayoutView="100" workbookViewId="0">
      <selection activeCell="A6" sqref="A6:E6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2" width="9.140625" style="62"/>
    <col min="23" max="23" width="14.140625" style="62" customWidth="1"/>
    <col min="24" max="24" width="16.140625" style="62" hidden="1" customWidth="1"/>
    <col min="25" max="25" width="15.5703125" style="62" hidden="1" customWidth="1"/>
    <col min="26" max="27" width="0" style="62" hidden="1" customWidth="1"/>
    <col min="28" max="28" width="12.7109375" style="62" customWidth="1"/>
    <col min="29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 t="s">
        <v>279</v>
      </c>
      <c r="D2" s="249"/>
      <c r="E2" s="249"/>
    </row>
    <row r="3" spans="1:21" x14ac:dyDescent="0.25">
      <c r="A3" s="251" t="s">
        <v>167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159</v>
      </c>
      <c r="B5" s="252"/>
      <c r="C5" s="252"/>
      <c r="D5" s="252"/>
      <c r="E5" s="252"/>
      <c r="F5" s="60"/>
    </row>
    <row r="6" spans="1:21" ht="18" customHeight="1" x14ac:dyDescent="0.25">
      <c r="A6" s="251" t="s">
        <v>160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275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44" t="s">
        <v>7</v>
      </c>
      <c r="B12" s="244"/>
      <c r="C12" s="244"/>
      <c r="D12" s="244"/>
      <c r="E12" s="244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44" t="s">
        <v>17</v>
      </c>
      <c r="B18" s="244"/>
      <c r="C18" s="244"/>
      <c r="D18" s="244"/>
      <c r="E18" s="244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44" t="s">
        <v>21</v>
      </c>
      <c r="B21" s="244"/>
      <c r="C21" s="244"/>
      <c r="D21" s="244"/>
      <c r="E21" s="244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3" si="10">C22*19%</f>
        <v>0</v>
      </c>
      <c r="E22" s="112">
        <f t="shared" ref="E22" si="11">SUM(E23:E25)</f>
        <v>0</v>
      </c>
      <c r="H22" s="119"/>
      <c r="I22" s="245" t="s">
        <v>140</v>
      </c>
      <c r="J22" s="245"/>
      <c r="K22" s="245"/>
      <c r="L22" s="245"/>
      <c r="M22" s="245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3324.18</v>
      </c>
      <c r="D27" s="96">
        <v>631.59</v>
      </c>
      <c r="E27" s="96">
        <f t="shared" si="12"/>
        <v>3955.77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3955.7741999999998</v>
      </c>
      <c r="Q27" s="66">
        <f t="shared" si="9"/>
        <v>631.5942</v>
      </c>
      <c r="R27" s="67" t="b">
        <f t="shared" si="6"/>
        <v>0</v>
      </c>
    </row>
    <row r="28" spans="1:24" ht="34.5" customHeight="1" x14ac:dyDescent="0.25">
      <c r="A28" s="97" t="s">
        <v>34</v>
      </c>
      <c r="B28" s="95" t="s">
        <v>35</v>
      </c>
      <c r="C28" s="98">
        <v>4748.84</v>
      </c>
      <c r="D28" s="96">
        <v>902.28</v>
      </c>
      <c r="E28" s="96">
        <f t="shared" si="12"/>
        <v>5651.12</v>
      </c>
      <c r="F28" s="67" t="s">
        <v>138</v>
      </c>
      <c r="H28" s="68"/>
      <c r="I28" s="68"/>
      <c r="P28" s="65">
        <f t="shared" si="8"/>
        <v>5651.1196</v>
      </c>
      <c r="Q28" s="66">
        <f t="shared" si="9"/>
        <v>902.27960000000007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57123.25</v>
      </c>
      <c r="D29" s="112">
        <f t="shared" ref="D29:E29" si="13">SUM(D30:D35)</f>
        <v>10853.42</v>
      </c>
      <c r="E29" s="112">
        <f t="shared" si="13"/>
        <v>67976.67</v>
      </c>
      <c r="H29" s="119"/>
      <c r="I29" s="119"/>
      <c r="P29" s="120">
        <f t="shared" si="8"/>
        <v>67976.667499999996</v>
      </c>
      <c r="Q29" s="121">
        <f t="shared" si="9"/>
        <v>10853.4175</v>
      </c>
      <c r="R29" s="118" t="b">
        <f t="shared" si="6"/>
        <v>0</v>
      </c>
      <c r="X29" s="122">
        <f>C29</f>
        <v>57123.25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12123.25</v>
      </c>
      <c r="D32" s="96">
        <v>2303.42</v>
      </c>
      <c r="E32" s="96">
        <f>C32+D32</f>
        <v>14426.67</v>
      </c>
      <c r="F32" s="62" t="s">
        <v>138</v>
      </c>
      <c r="H32" s="68"/>
      <c r="I32" s="68"/>
      <c r="P32" s="65">
        <f t="shared" si="8"/>
        <v>14426.6675</v>
      </c>
      <c r="Q32" s="66">
        <f t="shared" si="9"/>
        <v>2303.4175</v>
      </c>
      <c r="R32" s="67" t="b">
        <f t="shared" si="6"/>
        <v>0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35000</v>
      </c>
      <c r="D35" s="96">
        <v>6650</v>
      </c>
      <c r="E35" s="96">
        <f t="shared" si="14"/>
        <v>41650</v>
      </c>
      <c r="F35" s="67" t="s">
        <v>138</v>
      </c>
      <c r="H35" s="68"/>
      <c r="I35" s="68"/>
      <c r="P35" s="65">
        <f t="shared" si="8"/>
        <v>41650</v>
      </c>
      <c r="Q35" s="66">
        <f t="shared" si="9"/>
        <v>6650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54500</v>
      </c>
      <c r="D37" s="112">
        <f t="shared" ref="D37:E37" si="15">SUM(D38:D39)</f>
        <v>10355</v>
      </c>
      <c r="E37" s="112">
        <f t="shared" si="15"/>
        <v>64855</v>
      </c>
      <c r="H37" s="68"/>
      <c r="I37" s="68"/>
      <c r="P37" s="65">
        <f t="shared" si="8"/>
        <v>64855</v>
      </c>
      <c r="Q37" s="66">
        <f t="shared" si="9"/>
        <v>10355</v>
      </c>
      <c r="R37" s="67" t="b">
        <f t="shared" si="6"/>
        <v>1</v>
      </c>
      <c r="X37" s="74">
        <f>C37</f>
        <v>54500</v>
      </c>
    </row>
    <row r="38" spans="1:24" ht="31.5" x14ac:dyDescent="0.25">
      <c r="A38" s="95" t="s">
        <v>54</v>
      </c>
      <c r="B38" s="95" t="s">
        <v>55</v>
      </c>
      <c r="C38" s="96">
        <v>46000</v>
      </c>
      <c r="D38" s="96">
        <v>8740</v>
      </c>
      <c r="E38" s="96">
        <f>C38+D38</f>
        <v>54740</v>
      </c>
      <c r="F38" s="62" t="s">
        <v>137</v>
      </c>
      <c r="H38" s="68"/>
      <c r="I38" s="68"/>
      <c r="P38" s="65">
        <f t="shared" si="8"/>
        <v>54740</v>
      </c>
      <c r="Q38" s="66">
        <f t="shared" si="9"/>
        <v>8740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6">D41+D44+D45</f>
        <v>3040</v>
      </c>
      <c r="E40" s="112">
        <f t="shared" si="16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ref="D41:E41" si="17">D42+D43</f>
        <v>950</v>
      </c>
      <c r="E41" s="96">
        <f t="shared" si="17"/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15"/>
      <c r="B46" s="115" t="s">
        <v>70</v>
      </c>
      <c r="C46" s="117">
        <f>C40+C37+C36+C29+C28+C27+C26+C22</f>
        <v>145696.26999999999</v>
      </c>
      <c r="D46" s="117">
        <f t="shared" ref="D46:E46" si="18">D40+D37+D36+D29+D28+D27+D26+D22</f>
        <v>27682.289999999997</v>
      </c>
      <c r="E46" s="117">
        <f t="shared" si="18"/>
        <v>173378.55999999997</v>
      </c>
      <c r="H46" s="72"/>
      <c r="I46" s="72"/>
      <c r="P46" s="65">
        <f t="shared" si="8"/>
        <v>173378.56129999997</v>
      </c>
      <c r="Q46" s="66">
        <f t="shared" si="9"/>
        <v>27682.291299999997</v>
      </c>
      <c r="R46" s="67" t="b">
        <f t="shared" si="6"/>
        <v>0</v>
      </c>
    </row>
    <row r="47" spans="1:24" ht="28.5" customHeight="1" x14ac:dyDescent="0.25">
      <c r="A47" s="244" t="s">
        <v>71</v>
      </c>
      <c r="B47" s="244"/>
      <c r="C47" s="244"/>
      <c r="D47" s="244"/>
      <c r="E47" s="244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W47" s="78">
        <f>'DO4'!E26</f>
        <v>191077.73</v>
      </c>
    </row>
    <row r="48" spans="1:24" s="70" customFormat="1" x14ac:dyDescent="0.25">
      <c r="A48" s="95" t="s">
        <v>72</v>
      </c>
      <c r="B48" s="95" t="s">
        <v>73</v>
      </c>
      <c r="C48" s="96">
        <f>'DO1'!E18+'DO2'!E18+'DO3'!E18+'DO4'!E18</f>
        <v>1026043.38</v>
      </c>
      <c r="D48" s="96">
        <f>'DO1'!F18+'DO2'!F18+'DO3'!F18+'DO4'!F18</f>
        <v>194948.25</v>
      </c>
      <c r="E48" s="96">
        <f>C48+D48</f>
        <v>1220991.6299999999</v>
      </c>
      <c r="G48" s="70" t="s">
        <v>136</v>
      </c>
      <c r="H48" s="73"/>
      <c r="I48" s="73"/>
      <c r="P48" s="65">
        <f t="shared" si="8"/>
        <v>1220991.6221999999</v>
      </c>
      <c r="Q48" s="66">
        <f t="shared" si="9"/>
        <v>194948.24220000001</v>
      </c>
      <c r="R48" s="67" t="b">
        <f t="shared" si="6"/>
        <v>0</v>
      </c>
      <c r="S48" s="62" t="b">
        <f>Q48=D48</f>
        <v>0</v>
      </c>
      <c r="W48" s="237">
        <f>'DO1'!E26</f>
        <v>801047.3</v>
      </c>
    </row>
    <row r="49" spans="1:28" hidden="1" x14ac:dyDescent="0.25">
      <c r="A49" s="100" t="s">
        <v>128</v>
      </c>
      <c r="B49" s="101" t="s">
        <v>73</v>
      </c>
      <c r="C49" s="96">
        <v>1026043.38</v>
      </c>
      <c r="D49" s="96">
        <f t="shared" ref="D49:D55" si="19">C49*19%</f>
        <v>194948.24220000001</v>
      </c>
      <c r="E49" s="96">
        <f t="shared" ref="E49:E53" si="20">C49+D49</f>
        <v>1220991.6222000001</v>
      </c>
      <c r="F49" s="67" t="s">
        <v>138</v>
      </c>
      <c r="H49" s="68"/>
      <c r="I49" s="68"/>
      <c r="P49" s="65">
        <f t="shared" si="8"/>
        <v>1220991.6221999999</v>
      </c>
      <c r="Q49" s="66">
        <f t="shared" si="9"/>
        <v>194948.24220000001</v>
      </c>
      <c r="R49" s="67" t="b">
        <f t="shared" si="6"/>
        <v>1</v>
      </c>
    </row>
    <row r="50" spans="1:28" ht="47.25" hidden="1" x14ac:dyDescent="0.25">
      <c r="A50" s="100" t="s">
        <v>129</v>
      </c>
      <c r="B50" s="101" t="s">
        <v>130</v>
      </c>
      <c r="C50" s="96">
        <v>0</v>
      </c>
      <c r="D50" s="96">
        <f t="shared" si="19"/>
        <v>0</v>
      </c>
      <c r="E50" s="96">
        <f t="shared" si="20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8" ht="31.5" x14ac:dyDescent="0.25">
      <c r="A51" s="95" t="s">
        <v>74</v>
      </c>
      <c r="B51" s="95" t="s">
        <v>75</v>
      </c>
      <c r="C51" s="96">
        <f>'DO1'!E19+'DO2'!E19+'DO3'!E19+'DO4'!E19</f>
        <v>873.93000000000006</v>
      </c>
      <c r="D51" s="96">
        <f>'DO1'!F19+'DO2'!F19+'DO3'!F19+'DO4'!F19</f>
        <v>166.05</v>
      </c>
      <c r="E51" s="96">
        <f t="shared" si="20"/>
        <v>1039.98</v>
      </c>
      <c r="F51" s="67" t="s">
        <v>138</v>
      </c>
      <c r="G51" s="62" t="s">
        <v>136</v>
      </c>
      <c r="H51" s="68"/>
      <c r="I51" s="68"/>
      <c r="P51" s="65">
        <f t="shared" si="8"/>
        <v>1039.9766999999999</v>
      </c>
      <c r="Q51" s="66">
        <f t="shared" si="9"/>
        <v>166.04670000000002</v>
      </c>
      <c r="R51" s="67" t="b">
        <f t="shared" si="6"/>
        <v>0</v>
      </c>
      <c r="S51" s="62" t="b">
        <f>Q51=D51</f>
        <v>0</v>
      </c>
      <c r="W51" s="78">
        <f>'DO2'!E26</f>
        <v>42667.28</v>
      </c>
    </row>
    <row r="52" spans="1:28" ht="31.5" x14ac:dyDescent="0.25">
      <c r="A52" s="95" t="s">
        <v>76</v>
      </c>
      <c r="B52" s="95" t="s">
        <v>77</v>
      </c>
      <c r="C52" s="96">
        <f>'DO1'!E21+'DO2'!E21+'DO3'!E21+'DO4'!E21</f>
        <v>7875</v>
      </c>
      <c r="D52" s="96">
        <f>'DO1'!F21+'DO2'!F21+'DO3'!F21+'DO4'!F21</f>
        <v>1496.25</v>
      </c>
      <c r="E52" s="96">
        <f t="shared" si="20"/>
        <v>9371.25</v>
      </c>
      <c r="F52" s="67" t="s">
        <v>138</v>
      </c>
      <c r="H52" s="68"/>
      <c r="I52" s="68"/>
      <c r="P52" s="65">
        <f t="shared" si="8"/>
        <v>9371.25</v>
      </c>
      <c r="Q52" s="66">
        <f t="shared" si="9"/>
        <v>1496.25</v>
      </c>
      <c r="R52" s="67" t="b">
        <f t="shared" si="6"/>
        <v>1</v>
      </c>
      <c r="W52" s="78">
        <f>'DO3'!E26</f>
        <v>20000</v>
      </c>
    </row>
    <row r="53" spans="1:28" ht="47.25" x14ac:dyDescent="0.25">
      <c r="A53" s="95" t="s">
        <v>78</v>
      </c>
      <c r="B53" s="95" t="s">
        <v>79</v>
      </c>
      <c r="C53" s="96">
        <f>'DO1'!E22+'DO2'!E22+'DO3'!E22+'DO4'!E22</f>
        <v>20000</v>
      </c>
      <c r="D53" s="96">
        <f>'DO1'!F22+'DO2'!F22+'DO3'!F22+'DO4'!F22</f>
        <v>3800</v>
      </c>
      <c r="E53" s="96">
        <f t="shared" si="20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8" s="67" customFormat="1" x14ac:dyDescent="0.25">
      <c r="A54" s="95" t="s">
        <v>80</v>
      </c>
      <c r="B54" s="95" t="s">
        <v>81</v>
      </c>
      <c r="C54" s="96">
        <v>0</v>
      </c>
      <c r="D54" s="96">
        <f t="shared" si="19"/>
        <v>0</v>
      </c>
      <c r="E54" s="96">
        <f t="shared" ref="E54:E55" si="21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8" x14ac:dyDescent="0.25">
      <c r="A55" s="95" t="s">
        <v>82</v>
      </c>
      <c r="B55" s="95" t="s">
        <v>83</v>
      </c>
      <c r="C55" s="96">
        <v>0</v>
      </c>
      <c r="D55" s="96">
        <f t="shared" si="19"/>
        <v>0</v>
      </c>
      <c r="E55" s="96">
        <f t="shared" si="21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8" x14ac:dyDescent="0.25">
      <c r="A56" s="115"/>
      <c r="B56" s="115" t="s">
        <v>84</v>
      </c>
      <c r="C56" s="116">
        <f>C48+C51+C52+C53+C54+C55</f>
        <v>1054792.31</v>
      </c>
      <c r="D56" s="116">
        <f t="shared" ref="D56:E56" si="22">D48+D51+D52+D53+D54+D55</f>
        <v>200410.55</v>
      </c>
      <c r="E56" s="116">
        <f t="shared" si="22"/>
        <v>1255202.8599999999</v>
      </c>
      <c r="H56" s="68"/>
      <c r="I56" s="68"/>
      <c r="P56" s="65">
        <f t="shared" si="8"/>
        <v>1255202.8489000001</v>
      </c>
      <c r="Q56" s="66">
        <f t="shared" si="9"/>
        <v>200410.53890000001</v>
      </c>
      <c r="R56" s="67" t="b">
        <f t="shared" si="6"/>
        <v>0</v>
      </c>
      <c r="W56" s="78">
        <f>SUM(W47:W55)</f>
        <v>1054792.31</v>
      </c>
      <c r="AB56" s="78">
        <f>W56-C56</f>
        <v>0</v>
      </c>
    </row>
    <row r="57" spans="1:28" x14ac:dyDescent="0.25">
      <c r="A57" s="244" t="s">
        <v>85</v>
      </c>
      <c r="B57" s="244"/>
      <c r="C57" s="244"/>
      <c r="D57" s="244"/>
      <c r="E57" s="244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>
        <f>7%*(C56+C58+C67+C40)</f>
        <v>79338.166600000011</v>
      </c>
      <c r="Z57" s="62" t="s">
        <v>168</v>
      </c>
    </row>
    <row r="58" spans="1:28" x14ac:dyDescent="0.25">
      <c r="A58" s="95" t="s">
        <v>86</v>
      </c>
      <c r="B58" s="95" t="s">
        <v>87</v>
      </c>
      <c r="C58" s="96">
        <f>C59+C60</f>
        <v>9870.4500000000007</v>
      </c>
      <c r="D58" s="96">
        <f t="shared" ref="D58:E58" si="23">D59+D60</f>
        <v>1875.39</v>
      </c>
      <c r="E58" s="96">
        <f t="shared" si="23"/>
        <v>11745.84</v>
      </c>
      <c r="F58" s="67"/>
      <c r="H58" s="68"/>
      <c r="I58" s="68"/>
      <c r="P58" s="65">
        <f t="shared" si="8"/>
        <v>11745.835500000001</v>
      </c>
      <c r="Q58" s="66">
        <f t="shared" si="9"/>
        <v>1875.3855000000001</v>
      </c>
      <c r="R58" s="67" t="b">
        <f t="shared" si="6"/>
        <v>0</v>
      </c>
      <c r="Y58" s="75">
        <f>Y57-X76</f>
        <v>-58961.0334</v>
      </c>
    </row>
    <row r="59" spans="1:28" ht="31.5" x14ac:dyDescent="0.25">
      <c r="A59" s="95" t="s">
        <v>88</v>
      </c>
      <c r="B59" s="95" t="s">
        <v>89</v>
      </c>
      <c r="C59" s="96">
        <v>9870.4500000000007</v>
      </c>
      <c r="D59" s="96">
        <v>1875.39</v>
      </c>
      <c r="E59" s="96">
        <f>C59+D59</f>
        <v>11745.84</v>
      </c>
      <c r="F59" s="67" t="s">
        <v>138</v>
      </c>
      <c r="G59" s="62" t="s">
        <v>136</v>
      </c>
      <c r="H59" s="68"/>
      <c r="I59" s="68"/>
      <c r="P59" s="65">
        <f t="shared" si="8"/>
        <v>11745.835500000001</v>
      </c>
      <c r="Q59" s="66">
        <f t="shared" si="9"/>
        <v>1875.3855000000001</v>
      </c>
      <c r="R59" s="67" t="b">
        <f t="shared" si="6"/>
        <v>0</v>
      </c>
      <c r="S59" s="62" t="b">
        <f>Q59=D59</f>
        <v>0</v>
      </c>
    </row>
    <row r="60" spans="1:28" x14ac:dyDescent="0.25">
      <c r="A60" s="95" t="s">
        <v>90</v>
      </c>
      <c r="B60" s="95" t="s">
        <v>91</v>
      </c>
      <c r="C60" s="96">
        <v>0</v>
      </c>
      <c r="D60" s="96">
        <f t="shared" ref="D60" si="24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8" x14ac:dyDescent="0.25">
      <c r="A61" s="95" t="s">
        <v>92</v>
      </c>
      <c r="B61" s="95" t="s">
        <v>93</v>
      </c>
      <c r="C61" s="101">
        <f>SUM(C62:C66)</f>
        <v>6219.8499999999995</v>
      </c>
      <c r="D61" s="101">
        <f t="shared" ref="D61:E61" si="25">SUM(D62:D66)</f>
        <v>0</v>
      </c>
      <c r="E61" s="101">
        <f t="shared" si="25"/>
        <v>6219.8499999999995</v>
      </c>
      <c r="H61" s="68"/>
      <c r="I61" s="68"/>
      <c r="P61" s="65">
        <f t="shared" si="8"/>
        <v>7401.6214999999993</v>
      </c>
      <c r="Q61" s="66">
        <f t="shared" si="9"/>
        <v>1181.7714999999998</v>
      </c>
      <c r="R61" s="67" t="b">
        <f t="shared" si="6"/>
        <v>0</v>
      </c>
      <c r="S61" s="62" t="s">
        <v>141</v>
      </c>
      <c r="X61" s="62">
        <f>C61</f>
        <v>6219.8499999999995</v>
      </c>
    </row>
    <row r="62" spans="1:28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8" ht="31.5" x14ac:dyDescent="0.25">
      <c r="A63" s="95" t="s">
        <v>96</v>
      </c>
      <c r="B63" s="95" t="s">
        <v>97</v>
      </c>
      <c r="C63" s="96">
        <v>5183.9399999999996</v>
      </c>
      <c r="D63" s="96">
        <v>0</v>
      </c>
      <c r="E63" s="96">
        <f t="shared" ref="E63:E68" si="26">C63+D63</f>
        <v>5183.9399999999996</v>
      </c>
      <c r="F63" s="62" t="s">
        <v>137</v>
      </c>
      <c r="H63" s="68"/>
      <c r="I63" s="68"/>
      <c r="P63" s="65">
        <f t="shared" si="8"/>
        <v>6168.8885999999993</v>
      </c>
      <c r="Q63" s="66">
        <f t="shared" si="9"/>
        <v>984.94859999999994</v>
      </c>
      <c r="R63" s="67" t="b">
        <f t="shared" si="6"/>
        <v>0</v>
      </c>
      <c r="S63" s="62" t="s">
        <v>141</v>
      </c>
    </row>
    <row r="64" spans="1:28" ht="47.25" x14ac:dyDescent="0.25">
      <c r="A64" s="95" t="s">
        <v>98</v>
      </c>
      <c r="B64" s="95" t="s">
        <v>99</v>
      </c>
      <c r="C64" s="96">
        <v>1035.9100000000001</v>
      </c>
      <c r="D64" s="96">
        <v>0</v>
      </c>
      <c r="E64" s="96">
        <f t="shared" si="26"/>
        <v>1035.9100000000001</v>
      </c>
      <c r="F64" s="62" t="s">
        <v>137</v>
      </c>
      <c r="H64" s="68"/>
      <c r="I64" s="68"/>
      <c r="P64" s="65">
        <f t="shared" si="8"/>
        <v>1232.7329</v>
      </c>
      <c r="Q64" s="66">
        <f t="shared" si="9"/>
        <v>196.8229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6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6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52739.62</v>
      </c>
      <c r="D67" s="96">
        <v>10020.530000000001</v>
      </c>
      <c r="E67" s="96">
        <f t="shared" si="26"/>
        <v>62760.15</v>
      </c>
      <c r="F67" s="67" t="s">
        <v>138</v>
      </c>
      <c r="P67" s="65">
        <f t="shared" si="8"/>
        <v>62760.147799999999</v>
      </c>
      <c r="Q67" s="66">
        <f t="shared" si="9"/>
        <v>10020.5278</v>
      </c>
      <c r="R67" s="67" t="b">
        <f t="shared" si="6"/>
        <v>0</v>
      </c>
    </row>
    <row r="68" spans="1:24" x14ac:dyDescent="0.25">
      <c r="A68" s="95" t="s">
        <v>106</v>
      </c>
      <c r="B68" s="95" t="s">
        <v>107</v>
      </c>
      <c r="C68" s="96">
        <v>10000</v>
      </c>
      <c r="D68" s="96">
        <v>1900</v>
      </c>
      <c r="E68" s="96">
        <f t="shared" si="26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8"/>
      <c r="B69" s="108" t="s">
        <v>108</v>
      </c>
      <c r="C69" s="108">
        <f>C58+C61+C67+C68</f>
        <v>78829.919999999998</v>
      </c>
      <c r="D69" s="108">
        <f t="shared" ref="D69:E69" si="27">D58+D61+D67+D68</f>
        <v>13795.92</v>
      </c>
      <c r="E69" s="108">
        <f t="shared" si="27"/>
        <v>92625.84</v>
      </c>
      <c r="P69" s="65">
        <f>C69*1.19</f>
        <v>93807.604800000001</v>
      </c>
      <c r="Q69" s="66">
        <f t="shared" si="9"/>
        <v>14977.684799999999</v>
      </c>
      <c r="R69" s="67" t="b">
        <f t="shared" si="6"/>
        <v>0</v>
      </c>
      <c r="S69" s="62" t="s">
        <v>141</v>
      </c>
    </row>
    <row r="70" spans="1:24" x14ac:dyDescent="0.25">
      <c r="A70" s="246" t="s">
        <v>109</v>
      </c>
      <c r="B70" s="246"/>
      <c r="C70" s="246"/>
      <c r="D70" s="246"/>
      <c r="E70" s="246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8">D71+D72</f>
        <v>0</v>
      </c>
      <c r="E73" s="108">
        <f t="shared" si="28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47" t="s">
        <v>115</v>
      </c>
      <c r="B74" s="247"/>
      <c r="C74" s="247"/>
      <c r="D74" s="247"/>
      <c r="E74" s="247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11956.1</v>
      </c>
      <c r="D75" s="103">
        <v>2271.66</v>
      </c>
      <c r="E75" s="103">
        <f>C75+D75</f>
        <v>14227.76</v>
      </c>
      <c r="F75" s="62" t="s">
        <v>137</v>
      </c>
      <c r="P75" s="65">
        <f t="shared" si="8"/>
        <v>14227.759</v>
      </c>
      <c r="Q75" s="66">
        <f t="shared" si="9"/>
        <v>2271.6590000000001</v>
      </c>
      <c r="R75" s="67" t="b">
        <f t="shared" si="6"/>
        <v>0</v>
      </c>
      <c r="X75" s="76">
        <f>C75</f>
        <v>11956.1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138299.20000000001</v>
      </c>
    </row>
    <row r="77" spans="1:24" x14ac:dyDescent="0.25">
      <c r="A77" s="108"/>
      <c r="B77" s="108" t="s">
        <v>120</v>
      </c>
      <c r="C77" s="108">
        <f>C75+C76</f>
        <v>11956.1</v>
      </c>
      <c r="D77" s="108">
        <f t="shared" ref="D77:E77" si="29">D75+D76</f>
        <v>2271.66</v>
      </c>
      <c r="E77" s="108">
        <f t="shared" si="29"/>
        <v>14227.76</v>
      </c>
      <c r="P77" s="65">
        <f t="shared" si="8"/>
        <v>14227.759</v>
      </c>
      <c r="Q77" s="66">
        <f t="shared" si="9"/>
        <v>2271.6590000000001</v>
      </c>
      <c r="R77" s="67" t="b">
        <f t="shared" si="6"/>
        <v>0</v>
      </c>
    </row>
    <row r="78" spans="1:24" x14ac:dyDescent="0.25">
      <c r="A78" s="239" t="s">
        <v>121</v>
      </c>
      <c r="B78" s="239"/>
      <c r="C78" s="113">
        <f>C77+C73+C69+C56+C46+C20+C17</f>
        <v>1291274.6000000001</v>
      </c>
      <c r="D78" s="113">
        <f t="shared" ref="D78:E78" si="30">D77+D73+D69+D56+D46+D20+D17</f>
        <v>244160.41999999998</v>
      </c>
      <c r="E78" s="113">
        <f t="shared" si="30"/>
        <v>1535435.02</v>
      </c>
      <c r="P78" s="65">
        <f t="shared" si="8"/>
        <v>1536616.774</v>
      </c>
      <c r="Q78" s="66">
        <f t="shared" si="9"/>
        <v>245342.17400000003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1036787.76</v>
      </c>
      <c r="D79" s="114">
        <f t="shared" ref="D79:E79" si="31">D14+D15+D16+D20+D48+D51+D59</f>
        <v>196989.69</v>
      </c>
      <c r="E79" s="114">
        <f t="shared" si="31"/>
        <v>1233777.45</v>
      </c>
      <c r="F79" s="62" t="s">
        <v>142</v>
      </c>
      <c r="G79" s="78">
        <f>C79+D79</f>
        <v>1233777.45</v>
      </c>
      <c r="H79" s="62" t="b">
        <f>G79=E79</f>
        <v>1</v>
      </c>
      <c r="I79" s="78">
        <f>E79-G79</f>
        <v>0</v>
      </c>
      <c r="P79" s="65">
        <f t="shared" si="8"/>
        <v>1233777.4343999999</v>
      </c>
      <c r="Q79" s="66">
        <f t="shared" si="9"/>
        <v>196989.67440000002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196989.67440000002</v>
      </c>
      <c r="G81" s="78">
        <f>D79-F81</f>
        <v>1.5599999984260648E-2</v>
      </c>
      <c r="H81" s="78"/>
    </row>
    <row r="82" spans="2:8" hidden="1" x14ac:dyDescent="0.25">
      <c r="B82" s="82" t="s">
        <v>151</v>
      </c>
      <c r="C82" s="83">
        <f>SUMIFS(E13:E76,F13:F76,"=BS")</f>
        <v>1426332.4022000001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109102.61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472.43536745406828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90956.1</v>
      </c>
      <c r="D106" s="129">
        <f>'B3 NEEL'!D78</f>
        <v>17281.659</v>
      </c>
      <c r="E106" s="129">
        <f>'B3 NEEL'!E78</f>
        <v>108237.75900000001</v>
      </c>
    </row>
    <row r="107" spans="2:22" hidden="1" x14ac:dyDescent="0.25">
      <c r="B107" s="62" t="s">
        <v>174</v>
      </c>
      <c r="C107" s="130">
        <f>C78</f>
        <v>1291274.6000000001</v>
      </c>
      <c r="D107" s="130">
        <f t="shared" ref="D107:E107" si="32">D78</f>
        <v>244160.41999999998</v>
      </c>
      <c r="E107" s="130">
        <f t="shared" si="32"/>
        <v>1535435.02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-1043003.4396799994</v>
      </c>
      <c r="D109" s="75">
        <f t="shared" ref="D109:E109" si="33">D107-D106-D105</f>
        <v>-197097.06152499997</v>
      </c>
      <c r="E109" s="75">
        <f t="shared" si="33"/>
        <v>-1240100.5012049992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5" t="s">
        <v>146</v>
      </c>
      <c r="B1" s="255"/>
      <c r="C1" s="255"/>
      <c r="D1" s="255"/>
      <c r="E1" s="255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155</v>
      </c>
      <c r="B5" s="252"/>
      <c r="C5" s="252"/>
      <c r="D5" s="252"/>
      <c r="E5" s="252"/>
      <c r="F5" s="60"/>
    </row>
    <row r="6" spans="1:21" ht="18" customHeight="1" x14ac:dyDescent="0.25">
      <c r="A6" s="251" t="s">
        <v>156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5" t="s">
        <v>146</v>
      </c>
      <c r="B1" s="255"/>
      <c r="C1" s="255"/>
      <c r="D1" s="255"/>
      <c r="E1" s="255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157</v>
      </c>
      <c r="B5" s="252"/>
      <c r="C5" s="252"/>
      <c r="D5" s="252"/>
      <c r="E5" s="252"/>
      <c r="F5" s="60"/>
    </row>
    <row r="6" spans="1:21" ht="18" customHeight="1" x14ac:dyDescent="0.25">
      <c r="A6" s="251" t="s">
        <v>158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5" t="s">
        <v>146</v>
      </c>
      <c r="B1" s="255"/>
      <c r="C1" s="255"/>
      <c r="D1" s="255"/>
      <c r="E1" s="255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159</v>
      </c>
      <c r="B5" s="252"/>
      <c r="C5" s="252"/>
      <c r="D5" s="252"/>
      <c r="E5" s="252"/>
      <c r="F5" s="60"/>
    </row>
    <row r="6" spans="1:21" ht="18" customHeight="1" x14ac:dyDescent="0.25">
      <c r="A6" s="251" t="s">
        <v>160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5" t="s">
        <v>146</v>
      </c>
      <c r="B1" s="255"/>
      <c r="C1" s="255"/>
      <c r="D1" s="255"/>
      <c r="E1" s="255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161</v>
      </c>
      <c r="B5" s="252"/>
      <c r="C5" s="252"/>
      <c r="D5" s="252"/>
      <c r="E5" s="252"/>
      <c r="F5" s="60"/>
    </row>
    <row r="6" spans="1:21" ht="18" customHeight="1" x14ac:dyDescent="0.25">
      <c r="A6" s="251" t="s">
        <v>162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55" t="s">
        <v>146</v>
      </c>
      <c r="B1" s="255"/>
      <c r="C1" s="255"/>
      <c r="D1" s="255"/>
      <c r="E1" s="255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163</v>
      </c>
      <c r="B5" s="252"/>
      <c r="C5" s="252"/>
      <c r="D5" s="252"/>
      <c r="E5" s="252"/>
      <c r="F5" s="60"/>
    </row>
    <row r="6" spans="1:21" ht="18" customHeight="1" x14ac:dyDescent="0.25">
      <c r="A6" s="251" t="s">
        <v>164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="90" zoomScaleNormal="100" zoomScaleSheetLayoutView="90" workbookViewId="0">
      <selection activeCell="G18" sqref="G18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4" t="s">
        <v>176</v>
      </c>
      <c r="B1" s="254"/>
      <c r="C1" s="254"/>
      <c r="D1" s="254"/>
      <c r="E1" s="254"/>
      <c r="F1" s="254"/>
      <c r="G1" s="25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5" t="str">
        <f>'[1]B13..'!A6</f>
        <v>Proiect nr. 817 / 2024</v>
      </c>
      <c r="B2" s="255"/>
      <c r="C2" s="255"/>
      <c r="D2" s="255"/>
      <c r="E2" s="255"/>
      <c r="F2" s="255"/>
      <c r="G2" s="255"/>
      <c r="H2" s="137"/>
      <c r="I2" s="137"/>
      <c r="J2" s="138"/>
      <c r="K2" s="139"/>
      <c r="M2" s="137"/>
    </row>
    <row r="3" spans="1:14" ht="27" customHeight="1" x14ac:dyDescent="0.25">
      <c r="A3" s="256" t="s">
        <v>177</v>
      </c>
      <c r="B3" s="257"/>
      <c r="C3" s="257"/>
      <c r="D3" s="257"/>
      <c r="E3" s="257"/>
      <c r="F3" s="257"/>
      <c r="G3" s="25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58" t="s">
        <v>178</v>
      </c>
      <c r="B5" s="258"/>
      <c r="C5" s="258"/>
      <c r="D5" s="258"/>
      <c r="E5" s="258"/>
      <c r="F5" s="258"/>
      <c r="G5" s="258"/>
    </row>
    <row r="6" spans="1:14" ht="19.5" customHeight="1" x14ac:dyDescent="0.25">
      <c r="A6" s="259" t="s">
        <v>0</v>
      </c>
      <c r="B6" s="260" t="s">
        <v>179</v>
      </c>
      <c r="C6" s="261"/>
      <c r="D6" s="262"/>
      <c r="E6" s="269" t="s">
        <v>180</v>
      </c>
      <c r="F6" s="148" t="s">
        <v>181</v>
      </c>
      <c r="G6" s="271" t="s">
        <v>182</v>
      </c>
    </row>
    <row r="7" spans="1:14" x14ac:dyDescent="0.25">
      <c r="A7" s="259"/>
      <c r="B7" s="263"/>
      <c r="C7" s="264"/>
      <c r="D7" s="265"/>
      <c r="E7" s="270"/>
      <c r="F7" s="150">
        <v>0.19</v>
      </c>
      <c r="G7" s="272"/>
    </row>
    <row r="8" spans="1:14" x14ac:dyDescent="0.25">
      <c r="A8" s="259"/>
      <c r="B8" s="266"/>
      <c r="C8" s="267"/>
      <c r="D8" s="268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58" t="s">
        <v>183</v>
      </c>
      <c r="B9" s="258"/>
      <c r="C9" s="258"/>
      <c r="D9" s="258"/>
      <c r="E9" s="258"/>
      <c r="F9" s="258"/>
      <c r="G9" s="258"/>
    </row>
    <row r="10" spans="1:14" ht="15" customHeight="1" x14ac:dyDescent="0.25">
      <c r="A10" s="152" t="s">
        <v>72</v>
      </c>
      <c r="B10" s="273" t="s">
        <v>73</v>
      </c>
      <c r="C10" s="273"/>
      <c r="D10" s="273"/>
      <c r="E10" s="153">
        <f>E11+E12+E13+E14</f>
        <v>801047.3</v>
      </c>
      <c r="F10" s="153">
        <f t="shared" ref="F10:G10" si="0">F11+F12+F13+F14</f>
        <v>152198.99</v>
      </c>
      <c r="G10" s="153">
        <f t="shared" si="0"/>
        <v>953246.29</v>
      </c>
    </row>
    <row r="11" spans="1:14" ht="15" customHeight="1" x14ac:dyDescent="0.25">
      <c r="A11" s="152" t="s">
        <v>184</v>
      </c>
      <c r="B11" s="274" t="s">
        <v>185</v>
      </c>
      <c r="C11" s="274"/>
      <c r="D11" s="274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53" t="s">
        <v>187</v>
      </c>
      <c r="C12" s="253"/>
      <c r="D12" s="253"/>
      <c r="E12" s="155">
        <v>801047.3</v>
      </c>
      <c r="F12" s="156">
        <v>152198.99</v>
      </c>
      <c r="G12" s="156">
        <f t="shared" si="2"/>
        <v>953246.29</v>
      </c>
    </row>
    <row r="13" spans="1:14" ht="15" customHeight="1" x14ac:dyDescent="0.25">
      <c r="A13" s="152" t="s">
        <v>188</v>
      </c>
      <c r="B13" s="253" t="s">
        <v>189</v>
      </c>
      <c r="C13" s="253"/>
      <c r="D13" s="253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53" t="s">
        <v>191</v>
      </c>
      <c r="C14" s="253"/>
      <c r="D14" s="253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78" t="s">
        <v>193</v>
      </c>
      <c r="C15" s="278"/>
      <c r="D15" s="278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78" t="s">
        <v>195</v>
      </c>
      <c r="C16" s="278"/>
      <c r="D16" s="278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78" t="s">
        <v>197</v>
      </c>
      <c r="C17" s="278"/>
      <c r="D17" s="278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58" t="s">
        <v>198</v>
      </c>
      <c r="B18" s="258"/>
      <c r="C18" s="258"/>
      <c r="D18" s="258"/>
      <c r="E18" s="163">
        <f>E10</f>
        <v>801047.3</v>
      </c>
      <c r="F18" s="163">
        <f t="shared" ref="F18:G18" si="3">F10</f>
        <v>152198.99</v>
      </c>
      <c r="G18" s="163">
        <f t="shared" si="3"/>
        <v>953246.29</v>
      </c>
    </row>
    <row r="19" spans="1:10" ht="15.75" customHeight="1" x14ac:dyDescent="0.25">
      <c r="A19" s="165" t="s">
        <v>199</v>
      </c>
      <c r="B19" s="273" t="s">
        <v>75</v>
      </c>
      <c r="C19" s="273"/>
      <c r="D19" s="273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58" t="s">
        <v>200</v>
      </c>
      <c r="B20" s="258"/>
      <c r="C20" s="258"/>
      <c r="D20" s="258"/>
      <c r="E20" s="163">
        <f>E19</f>
        <v>0</v>
      </c>
      <c r="F20" s="164">
        <f t="shared" si="1"/>
        <v>0</v>
      </c>
      <c r="G20" s="164">
        <f>G19</f>
        <v>0</v>
      </c>
    </row>
    <row r="21" spans="1:10" ht="30" customHeight="1" x14ac:dyDescent="0.25">
      <c r="A21" s="165" t="s">
        <v>201</v>
      </c>
      <c r="B21" s="273" t="s">
        <v>77</v>
      </c>
      <c r="C21" s="273"/>
      <c r="D21" s="273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73" t="s">
        <v>79</v>
      </c>
      <c r="C22" s="273"/>
      <c r="D22" s="273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79" t="s">
        <v>81</v>
      </c>
      <c r="C23" s="279"/>
      <c r="D23" s="279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0" t="s">
        <v>83</v>
      </c>
      <c r="C24" s="280"/>
      <c r="D24" s="280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58" t="s">
        <v>205</v>
      </c>
      <c r="B25" s="258"/>
      <c r="C25" s="258"/>
      <c r="D25" s="258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7" customFormat="1" ht="29.25" customHeight="1" x14ac:dyDescent="0.25">
      <c r="A26" s="275" t="s">
        <v>206</v>
      </c>
      <c r="B26" s="276"/>
      <c r="C26" s="276"/>
      <c r="D26" s="277"/>
      <c r="E26" s="166">
        <f>E18+E20+E25</f>
        <v>801047.3</v>
      </c>
      <c r="F26" s="166">
        <f t="shared" ref="F26:G26" si="4">F18+F20+F25</f>
        <v>152198.99</v>
      </c>
      <c r="G26" s="166">
        <f t="shared" si="4"/>
        <v>953246.29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81" t="s">
        <v>208</v>
      </c>
      <c r="F40" s="281"/>
      <c r="G40" s="281"/>
    </row>
    <row r="41" spans="1:7" s="134" customFormat="1" ht="16.350000000000001" customHeight="1" x14ac:dyDescent="0.3">
      <c r="A41" s="172"/>
      <c r="B41" s="178" t="str">
        <f>'[2]19.'!B89</f>
        <v>ORASUL DETA</v>
      </c>
      <c r="D41" s="179"/>
      <c r="E41" s="282" t="s">
        <v>209</v>
      </c>
      <c r="F41" s="282"/>
      <c r="G41" s="282"/>
    </row>
    <row r="42" spans="1:7" s="134" customFormat="1" ht="16.350000000000001" customHeight="1" x14ac:dyDescent="0.3">
      <c r="A42" s="172"/>
      <c r="C42" s="179"/>
      <c r="D42" s="179"/>
      <c r="E42" s="282"/>
      <c r="F42" s="282"/>
      <c r="G42" s="282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83" t="s">
        <v>211</v>
      </c>
      <c r="B45" s="283"/>
      <c r="C45" s="283"/>
      <c r="D45" s="283"/>
      <c r="E45" s="283"/>
      <c r="F45" s="283"/>
      <c r="G45" s="283"/>
    </row>
    <row r="46" spans="1:7" s="189" customFormat="1" ht="15.75" hidden="1" customHeight="1" x14ac:dyDescent="0.25">
      <c r="A46" s="284" t="s">
        <v>212</v>
      </c>
      <c r="B46" s="284"/>
      <c r="C46" s="284"/>
      <c r="D46" s="284" t="s">
        <v>213</v>
      </c>
      <c r="E46" s="285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84"/>
      <c r="B47" s="284"/>
      <c r="C47" s="284"/>
      <c r="D47" s="284"/>
      <c r="E47" s="285"/>
      <c r="F47" s="187" t="s">
        <v>217</v>
      </c>
      <c r="G47" s="187" t="s">
        <v>217</v>
      </c>
    </row>
    <row r="48" spans="1:7" s="189" customFormat="1" ht="15.75" hidden="1" customHeight="1" x14ac:dyDescent="0.25">
      <c r="A48" s="288" t="s">
        <v>218</v>
      </c>
      <c r="B48" s="288"/>
      <c r="C48" s="288"/>
      <c r="D48" s="288"/>
      <c r="E48" s="288"/>
      <c r="F48" s="288"/>
      <c r="G48" s="288"/>
    </row>
    <row r="49" spans="1:8" s="189" customFormat="1" ht="30.75" hidden="1" customHeight="1" x14ac:dyDescent="0.25">
      <c r="A49" s="289" t="s">
        <v>219</v>
      </c>
      <c r="B49" s="289"/>
      <c r="C49" s="289"/>
      <c r="D49" s="190" t="s">
        <v>126</v>
      </c>
      <c r="E49" s="191">
        <v>3548.92</v>
      </c>
      <c r="F49" s="192">
        <f>1.5*4.5</f>
        <v>6.75</v>
      </c>
      <c r="G49" s="192">
        <f t="shared" ref="G49:G54" si="5">E49*F49</f>
        <v>23955.21</v>
      </c>
    </row>
    <row r="50" spans="1:8" s="189" customFormat="1" hidden="1" x14ac:dyDescent="0.25">
      <c r="A50" s="289" t="s">
        <v>220</v>
      </c>
      <c r="B50" s="289"/>
      <c r="C50" s="289"/>
      <c r="D50" s="190" t="s">
        <v>126</v>
      </c>
      <c r="E50" s="191">
        <v>6.9</v>
      </c>
      <c r="F50" s="192">
        <v>140</v>
      </c>
      <c r="G50" s="192">
        <f t="shared" si="5"/>
        <v>966</v>
      </c>
    </row>
    <row r="51" spans="1:8" s="189" customFormat="1" ht="31.5" hidden="1" customHeight="1" x14ac:dyDescent="0.25">
      <c r="A51" s="286" t="s">
        <v>221</v>
      </c>
      <c r="B51" s="287"/>
      <c r="C51" s="287"/>
      <c r="D51" s="190" t="s">
        <v>126</v>
      </c>
      <c r="E51" s="191">
        <v>2952.58</v>
      </c>
      <c r="F51" s="192">
        <v>142</v>
      </c>
      <c r="G51" s="192">
        <f t="shared" si="5"/>
        <v>419266.36</v>
      </c>
      <c r="H51" s="193"/>
    </row>
    <row r="52" spans="1:8" s="189" customFormat="1" hidden="1" x14ac:dyDescent="0.25">
      <c r="A52" s="286" t="s">
        <v>222</v>
      </c>
      <c r="B52" s="287"/>
      <c r="C52" s="287"/>
      <c r="D52" s="190" t="s">
        <v>126</v>
      </c>
      <c r="E52" s="191">
        <v>96.51</v>
      </c>
      <c r="F52" s="192">
        <v>130</v>
      </c>
      <c r="G52" s="192">
        <f t="shared" si="5"/>
        <v>12546.300000000001</v>
      </c>
    </row>
    <row r="53" spans="1:8" s="189" customFormat="1" hidden="1" x14ac:dyDescent="0.25">
      <c r="A53" s="286" t="s">
        <v>223</v>
      </c>
      <c r="B53" s="287"/>
      <c r="C53" s="287"/>
      <c r="D53" s="190" t="s">
        <v>126</v>
      </c>
      <c r="E53" s="191">
        <v>197.94</v>
      </c>
      <c r="F53" s="192">
        <v>150</v>
      </c>
      <c r="G53" s="192">
        <f t="shared" si="5"/>
        <v>29691</v>
      </c>
    </row>
    <row r="54" spans="1:8" s="189" customFormat="1" hidden="1" x14ac:dyDescent="0.25">
      <c r="A54" s="286" t="s">
        <v>224</v>
      </c>
      <c r="B54" s="287"/>
      <c r="C54" s="287"/>
      <c r="D54" s="190" t="s">
        <v>225</v>
      </c>
      <c r="E54" s="191">
        <v>732.8</v>
      </c>
      <c r="F54" s="192">
        <v>11.1</v>
      </c>
      <c r="G54" s="192">
        <f t="shared" si="5"/>
        <v>8134.079999999999</v>
      </c>
    </row>
    <row r="55" spans="1:8" hidden="1" x14ac:dyDescent="0.25">
      <c r="A55" s="290" t="s">
        <v>226</v>
      </c>
      <c r="B55" s="290"/>
      <c r="C55" s="290"/>
      <c r="D55" s="290"/>
      <c r="E55" s="290"/>
      <c r="F55" s="290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91" t="s">
        <v>227</v>
      </c>
      <c r="B57" s="292"/>
      <c r="C57" s="292"/>
      <c r="D57" s="292"/>
      <c r="E57" s="292"/>
      <c r="F57" s="292"/>
      <c r="G57" s="293"/>
    </row>
    <row r="58" spans="1:8" s="189" customFormat="1" ht="30.75" hidden="1" customHeight="1" x14ac:dyDescent="0.25">
      <c r="A58" s="289" t="s">
        <v>228</v>
      </c>
      <c r="B58" s="289"/>
      <c r="C58" s="289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89" t="s">
        <v>229</v>
      </c>
      <c r="B59" s="289"/>
      <c r="C59" s="289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86" t="s">
        <v>230</v>
      </c>
      <c r="B60" s="287"/>
      <c r="C60" s="287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0" t="str">
        <f>"TOTAL-"&amp;A57</f>
        <v>TOTAL-Reabilitare termică planșeu peste ultimul nivel</v>
      </c>
      <c r="B61" s="290"/>
      <c r="C61" s="290"/>
      <c r="D61" s="290"/>
      <c r="E61" s="290"/>
      <c r="F61" s="290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88" t="s">
        <v>231</v>
      </c>
      <c r="B63" s="288"/>
      <c r="C63" s="288"/>
      <c r="D63" s="288"/>
      <c r="E63" s="288"/>
      <c r="F63" s="288"/>
      <c r="G63" s="288"/>
    </row>
    <row r="64" spans="1:8" s="189" customFormat="1" hidden="1" x14ac:dyDescent="0.25">
      <c r="A64" s="289" t="s">
        <v>232</v>
      </c>
      <c r="B64" s="289"/>
      <c r="C64" s="289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0" t="str">
        <f>"TOTAL-"&amp;A63</f>
        <v>TOTAL-Reabilitare termică planșeu peste subsol</v>
      </c>
      <c r="B65" s="290"/>
      <c r="C65" s="290"/>
      <c r="D65" s="290"/>
      <c r="E65" s="290"/>
      <c r="F65" s="290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88" t="s">
        <v>233</v>
      </c>
      <c r="B67" s="288"/>
      <c r="C67" s="288"/>
      <c r="D67" s="288"/>
      <c r="E67" s="288"/>
      <c r="F67" s="288"/>
      <c r="G67" s="288"/>
    </row>
    <row r="68" spans="1:10" s="189" customFormat="1" hidden="1" x14ac:dyDescent="0.25">
      <c r="A68" s="289" t="s">
        <v>234</v>
      </c>
      <c r="B68" s="289"/>
      <c r="C68" s="289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89" t="s">
        <v>235</v>
      </c>
      <c r="B69" s="289"/>
      <c r="C69" s="289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0" t="str">
        <f>"TOTAL-"&amp;A67</f>
        <v>TOTAL-Reabilitare termică fațadă vitrată</v>
      </c>
      <c r="B70" s="290"/>
      <c r="C70" s="290"/>
      <c r="D70" s="290"/>
      <c r="E70" s="290"/>
      <c r="F70" s="290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88" t="s">
        <v>236</v>
      </c>
      <c r="B72" s="288"/>
      <c r="C72" s="288"/>
      <c r="D72" s="288"/>
      <c r="E72" s="288"/>
      <c r="F72" s="288"/>
      <c r="G72" s="288"/>
      <c r="H72" s="193"/>
      <c r="I72" s="193"/>
    </row>
    <row r="73" spans="1:10" s="189" customFormat="1" ht="31.5" hidden="1" customHeight="1" x14ac:dyDescent="0.25">
      <c r="A73" s="289" t="s">
        <v>237</v>
      </c>
      <c r="B73" s="289"/>
      <c r="C73" s="289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89" t="s">
        <v>238</v>
      </c>
      <c r="B74" s="289"/>
      <c r="C74" s="289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89" t="s">
        <v>239</v>
      </c>
      <c r="B75" s="289"/>
      <c r="C75" s="289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94" t="str">
        <f>"TOTAL-"&amp;A72</f>
        <v xml:space="preserve">TOTAL-Cheltuieli conexe </v>
      </c>
      <c r="B76" s="294"/>
      <c r="C76" s="294"/>
      <c r="D76" s="294"/>
      <c r="E76" s="294"/>
      <c r="F76" s="294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95" t="s">
        <v>208</v>
      </c>
      <c r="F81" s="295"/>
      <c r="G81" s="295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96" t="s">
        <v>209</v>
      </c>
      <c r="F82" s="296"/>
      <c r="G82" s="296"/>
    </row>
    <row r="83" spans="1:7" s="134" customFormat="1" ht="16.350000000000001" hidden="1" customHeight="1" x14ac:dyDescent="0.3">
      <c r="A83" s="172"/>
      <c r="C83" s="179"/>
      <c r="D83" s="179"/>
      <c r="E83" s="296"/>
      <c r="F83" s="296"/>
      <c r="G83" s="296"/>
    </row>
    <row r="84" spans="1:7" s="147" customFormat="1" ht="16.350000000000001" hidden="1" customHeight="1" x14ac:dyDescent="0.25">
      <c r="A84" s="208"/>
      <c r="B84" s="209"/>
      <c r="C84" s="179"/>
      <c r="D84" s="179"/>
      <c r="E84" s="296"/>
      <c r="F84" s="296"/>
      <c r="G84" s="296"/>
    </row>
    <row r="85" spans="1:7" s="210" customFormat="1" hidden="1" x14ac:dyDescent="0.25">
      <c r="A85" s="297" t="s">
        <v>242</v>
      </c>
      <c r="B85" s="297"/>
      <c r="C85" s="297"/>
      <c r="D85" s="297"/>
      <c r="E85" s="297"/>
      <c r="F85" s="297"/>
      <c r="G85" s="297"/>
    </row>
    <row r="86" spans="1:7" s="210" customFormat="1" hidden="1" x14ac:dyDescent="0.25">
      <c r="A86" s="298" t="s">
        <v>243</v>
      </c>
      <c r="B86" s="298"/>
      <c r="C86" s="298"/>
      <c r="D86" s="298"/>
      <c r="E86" s="298"/>
      <c r="F86" s="298"/>
      <c r="G86" s="298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9685039370078741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="90" zoomScaleNormal="100" zoomScaleSheetLayoutView="90" workbookViewId="0">
      <selection activeCell="G21" sqref="G21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4" t="s">
        <v>176</v>
      </c>
      <c r="B1" s="254"/>
      <c r="C1" s="254"/>
      <c r="D1" s="254"/>
      <c r="E1" s="254"/>
      <c r="F1" s="254"/>
      <c r="G1" s="25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5" t="str">
        <f>[1]DO1!A2</f>
        <v>Proiect nr. 817 / 2024</v>
      </c>
      <c r="B2" s="255"/>
      <c r="C2" s="255"/>
      <c r="D2" s="255"/>
      <c r="E2" s="255"/>
      <c r="F2" s="255"/>
      <c r="G2" s="255"/>
      <c r="H2" s="137"/>
      <c r="I2" s="137"/>
      <c r="J2" s="138"/>
      <c r="K2" s="139"/>
      <c r="M2" s="137"/>
    </row>
    <row r="3" spans="1:14" ht="27" customHeight="1" x14ac:dyDescent="0.25">
      <c r="A3" s="256" t="s">
        <v>244</v>
      </c>
      <c r="B3" s="257"/>
      <c r="C3" s="257"/>
      <c r="D3" s="257"/>
      <c r="E3" s="257"/>
      <c r="F3" s="257"/>
      <c r="G3" s="25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58" t="s">
        <v>178</v>
      </c>
      <c r="B5" s="258"/>
      <c r="C5" s="258"/>
      <c r="D5" s="258"/>
      <c r="E5" s="258"/>
      <c r="F5" s="258"/>
      <c r="G5" s="258"/>
    </row>
    <row r="6" spans="1:14" ht="19.5" customHeight="1" x14ac:dyDescent="0.25">
      <c r="A6" s="259" t="s">
        <v>0</v>
      </c>
      <c r="B6" s="260" t="s">
        <v>179</v>
      </c>
      <c r="C6" s="261"/>
      <c r="D6" s="262"/>
      <c r="E6" s="269" t="s">
        <v>180</v>
      </c>
      <c r="F6" s="148" t="s">
        <v>181</v>
      </c>
      <c r="G6" s="271" t="s">
        <v>182</v>
      </c>
    </row>
    <row r="7" spans="1:14" x14ac:dyDescent="0.25">
      <c r="A7" s="259"/>
      <c r="B7" s="263"/>
      <c r="C7" s="264"/>
      <c r="D7" s="265"/>
      <c r="E7" s="270"/>
      <c r="F7" s="150">
        <v>0.19</v>
      </c>
      <c r="G7" s="272"/>
    </row>
    <row r="8" spans="1:14" x14ac:dyDescent="0.25">
      <c r="A8" s="259"/>
      <c r="B8" s="266"/>
      <c r="C8" s="267"/>
      <c r="D8" s="268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58" t="s">
        <v>183</v>
      </c>
      <c r="B9" s="258"/>
      <c r="C9" s="258"/>
      <c r="D9" s="258"/>
      <c r="E9" s="258"/>
      <c r="F9" s="258"/>
      <c r="G9" s="258"/>
    </row>
    <row r="10" spans="1:14" ht="15" customHeight="1" x14ac:dyDescent="0.25">
      <c r="A10" s="152" t="s">
        <v>72</v>
      </c>
      <c r="B10" s="273" t="s">
        <v>73</v>
      </c>
      <c r="C10" s="273"/>
      <c r="D10" s="273"/>
      <c r="E10" s="153">
        <f>E11+E12+E13+E14</f>
        <v>34411.449999999997</v>
      </c>
      <c r="F10" s="153">
        <f t="shared" ref="F10:G10" si="0">F11+F12+F13+F14</f>
        <v>6538.18</v>
      </c>
      <c r="G10" s="153">
        <f t="shared" si="0"/>
        <v>40949.629999999997</v>
      </c>
    </row>
    <row r="11" spans="1:14" ht="15" customHeight="1" x14ac:dyDescent="0.25">
      <c r="A11" s="152" t="s">
        <v>184</v>
      </c>
      <c r="B11" s="274" t="s">
        <v>185</v>
      </c>
      <c r="C11" s="274"/>
      <c r="D11" s="274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53" t="s">
        <v>187</v>
      </c>
      <c r="C12" s="253"/>
      <c r="D12" s="253"/>
      <c r="E12" s="155">
        <v>0</v>
      </c>
      <c r="F12" s="156">
        <f t="shared" si="1"/>
        <v>0</v>
      </c>
      <c r="G12" s="156">
        <f t="shared" si="2"/>
        <v>0</v>
      </c>
    </row>
    <row r="13" spans="1:14" ht="15" customHeight="1" x14ac:dyDescent="0.25">
      <c r="A13" s="152" t="s">
        <v>188</v>
      </c>
      <c r="B13" s="253" t="s">
        <v>189</v>
      </c>
      <c r="C13" s="253"/>
      <c r="D13" s="253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53" t="s">
        <v>191</v>
      </c>
      <c r="C14" s="253"/>
      <c r="D14" s="253"/>
      <c r="E14" s="155">
        <f>E15+E16+E17</f>
        <v>34411.449999999997</v>
      </c>
      <c r="F14" s="155">
        <f t="shared" ref="F14:G14" si="3">F15+F16+F17</f>
        <v>6538.18</v>
      </c>
      <c r="G14" s="155">
        <f t="shared" si="3"/>
        <v>40949.629999999997</v>
      </c>
    </row>
    <row r="15" spans="1:14" ht="15.75" customHeight="1" x14ac:dyDescent="0.25">
      <c r="A15" s="158" t="s">
        <v>192</v>
      </c>
      <c r="B15" s="278" t="s">
        <v>193</v>
      </c>
      <c r="C15" s="278"/>
      <c r="D15" s="278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78" t="s">
        <v>195</v>
      </c>
      <c r="C16" s="278"/>
      <c r="D16" s="278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78" t="s">
        <v>197</v>
      </c>
      <c r="C17" s="278"/>
      <c r="D17" s="278"/>
      <c r="E17" s="159">
        <v>34411.449999999997</v>
      </c>
      <c r="F17" s="160">
        <v>6538.18</v>
      </c>
      <c r="G17" s="160">
        <f t="shared" si="2"/>
        <v>40949.629999999997</v>
      </c>
      <c r="I17" s="161"/>
      <c r="J17" s="162"/>
    </row>
    <row r="18" spans="1:10" ht="15" customHeight="1" x14ac:dyDescent="0.25">
      <c r="A18" s="258" t="s">
        <v>198</v>
      </c>
      <c r="B18" s="258"/>
      <c r="C18" s="258"/>
      <c r="D18" s="258"/>
      <c r="E18" s="163">
        <f>E10</f>
        <v>34411.449999999997</v>
      </c>
      <c r="F18" s="163">
        <f t="shared" ref="F18:G18" si="4">F10</f>
        <v>6538.18</v>
      </c>
      <c r="G18" s="163">
        <f t="shared" si="4"/>
        <v>40949.629999999997</v>
      </c>
    </row>
    <row r="19" spans="1:10" ht="15.75" customHeight="1" x14ac:dyDescent="0.25">
      <c r="A19" s="165" t="s">
        <v>199</v>
      </c>
      <c r="B19" s="273" t="s">
        <v>75</v>
      </c>
      <c r="C19" s="273"/>
      <c r="D19" s="273"/>
      <c r="E19" s="155">
        <v>755.83</v>
      </c>
      <c r="F19" s="156">
        <v>143.61000000000001</v>
      </c>
      <c r="G19" s="156">
        <f>E19+F19</f>
        <v>899.44</v>
      </c>
    </row>
    <row r="20" spans="1:10" ht="15" customHeight="1" x14ac:dyDescent="0.25">
      <c r="A20" s="258" t="s">
        <v>200</v>
      </c>
      <c r="B20" s="258"/>
      <c r="C20" s="258"/>
      <c r="D20" s="258"/>
      <c r="E20" s="163">
        <f>E19</f>
        <v>755.83</v>
      </c>
      <c r="F20" s="163">
        <f t="shared" ref="F20:G20" si="5">F19</f>
        <v>143.61000000000001</v>
      </c>
      <c r="G20" s="163">
        <f t="shared" si="5"/>
        <v>899.44</v>
      </c>
    </row>
    <row r="21" spans="1:10" ht="30" customHeight="1" x14ac:dyDescent="0.25">
      <c r="A21" s="165" t="s">
        <v>201</v>
      </c>
      <c r="B21" s="273" t="s">
        <v>77</v>
      </c>
      <c r="C21" s="273"/>
      <c r="D21" s="273"/>
      <c r="E21" s="155">
        <v>7500</v>
      </c>
      <c r="F21" s="156">
        <v>1425</v>
      </c>
      <c r="G21" s="156">
        <f>E21+F21</f>
        <v>8925</v>
      </c>
      <c r="J21" s="162"/>
    </row>
    <row r="22" spans="1:10" ht="31.5" customHeight="1" x14ac:dyDescent="0.25">
      <c r="A22" s="165" t="s">
        <v>202</v>
      </c>
      <c r="B22" s="273" t="s">
        <v>79</v>
      </c>
      <c r="C22" s="273"/>
      <c r="D22" s="273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79" t="s">
        <v>81</v>
      </c>
      <c r="C23" s="279"/>
      <c r="D23" s="279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0" t="s">
        <v>83</v>
      </c>
      <c r="C24" s="280"/>
      <c r="D24" s="280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58" t="s">
        <v>205</v>
      </c>
      <c r="B25" s="258"/>
      <c r="C25" s="258"/>
      <c r="D25" s="258"/>
      <c r="E25" s="163">
        <f>E21+E22+E23+E24</f>
        <v>7500</v>
      </c>
      <c r="F25" s="163">
        <f t="shared" ref="F25:G25" si="6">F21+F22+F23+F24</f>
        <v>1425</v>
      </c>
      <c r="G25" s="163">
        <f t="shared" si="6"/>
        <v>8925</v>
      </c>
    </row>
    <row r="26" spans="1:10" s="167" customFormat="1" ht="29.25" customHeight="1" x14ac:dyDescent="0.25">
      <c r="A26" s="275" t="s">
        <v>206</v>
      </c>
      <c r="B26" s="276"/>
      <c r="C26" s="276"/>
      <c r="D26" s="277"/>
      <c r="E26" s="166">
        <f>E18+E20+E25</f>
        <v>42667.28</v>
      </c>
      <c r="F26" s="166">
        <f t="shared" ref="F26:G26" si="7">F18+F20+F25</f>
        <v>8106.79</v>
      </c>
      <c r="G26" s="166">
        <f t="shared" si="7"/>
        <v>50774.07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81" t="s">
        <v>208</v>
      </c>
      <c r="F40" s="281"/>
      <c r="G40" s="281"/>
    </row>
    <row r="41" spans="1:7" s="134" customFormat="1" ht="16.350000000000001" customHeight="1" x14ac:dyDescent="0.3">
      <c r="A41" s="172"/>
      <c r="B41" s="178" t="str">
        <f>'[2]19.'!B89</f>
        <v>ORASUL DETA</v>
      </c>
      <c r="D41" s="179"/>
      <c r="E41" s="282" t="s">
        <v>209</v>
      </c>
      <c r="F41" s="282"/>
      <c r="G41" s="282"/>
    </row>
    <row r="42" spans="1:7" s="134" customFormat="1" ht="16.350000000000001" customHeight="1" x14ac:dyDescent="0.3">
      <c r="A42" s="172"/>
      <c r="C42" s="179"/>
      <c r="D42" s="179"/>
      <c r="E42" s="282"/>
      <c r="F42" s="282"/>
      <c r="G42" s="282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83" t="s">
        <v>211</v>
      </c>
      <c r="B45" s="283"/>
      <c r="C45" s="283"/>
      <c r="D45" s="283"/>
      <c r="E45" s="283"/>
      <c r="F45" s="283"/>
      <c r="G45" s="283"/>
    </row>
    <row r="46" spans="1:7" s="189" customFormat="1" ht="15.75" hidden="1" customHeight="1" x14ac:dyDescent="0.25">
      <c r="A46" s="284" t="s">
        <v>212</v>
      </c>
      <c r="B46" s="284"/>
      <c r="C46" s="284"/>
      <c r="D46" s="284" t="s">
        <v>213</v>
      </c>
      <c r="E46" s="285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84"/>
      <c r="B47" s="284"/>
      <c r="C47" s="284"/>
      <c r="D47" s="284"/>
      <c r="E47" s="285"/>
      <c r="F47" s="187" t="s">
        <v>217</v>
      </c>
      <c r="G47" s="187" t="s">
        <v>217</v>
      </c>
    </row>
    <row r="48" spans="1:7" s="189" customFormat="1" ht="15.75" hidden="1" customHeight="1" x14ac:dyDescent="0.25">
      <c r="A48" s="288" t="s">
        <v>218</v>
      </c>
      <c r="B48" s="288"/>
      <c r="C48" s="288"/>
      <c r="D48" s="288"/>
      <c r="E48" s="288"/>
      <c r="F48" s="288"/>
      <c r="G48" s="288"/>
    </row>
    <row r="49" spans="1:8" s="189" customFormat="1" ht="30.75" hidden="1" customHeight="1" x14ac:dyDescent="0.25">
      <c r="A49" s="289" t="s">
        <v>219</v>
      </c>
      <c r="B49" s="289"/>
      <c r="C49" s="289"/>
      <c r="D49" s="190" t="s">
        <v>126</v>
      </c>
      <c r="E49" s="191">
        <v>3548.92</v>
      </c>
      <c r="F49" s="192">
        <f>1.5*4.5</f>
        <v>6.75</v>
      </c>
      <c r="G49" s="192">
        <f t="shared" ref="G49:G54" si="8">E49*F49</f>
        <v>23955.21</v>
      </c>
    </row>
    <row r="50" spans="1:8" s="189" customFormat="1" hidden="1" x14ac:dyDescent="0.25">
      <c r="A50" s="289" t="s">
        <v>220</v>
      </c>
      <c r="B50" s="289"/>
      <c r="C50" s="289"/>
      <c r="D50" s="190" t="s">
        <v>126</v>
      </c>
      <c r="E50" s="191">
        <v>6.9</v>
      </c>
      <c r="F50" s="192">
        <v>140</v>
      </c>
      <c r="G50" s="192">
        <f t="shared" si="8"/>
        <v>966</v>
      </c>
    </row>
    <row r="51" spans="1:8" s="189" customFormat="1" ht="31.5" hidden="1" customHeight="1" x14ac:dyDescent="0.25">
      <c r="A51" s="286" t="s">
        <v>221</v>
      </c>
      <c r="B51" s="287"/>
      <c r="C51" s="287"/>
      <c r="D51" s="190" t="s">
        <v>126</v>
      </c>
      <c r="E51" s="191">
        <v>2952.58</v>
      </c>
      <c r="F51" s="192">
        <v>142</v>
      </c>
      <c r="G51" s="192">
        <f t="shared" si="8"/>
        <v>419266.36</v>
      </c>
      <c r="H51" s="193"/>
    </row>
    <row r="52" spans="1:8" s="189" customFormat="1" hidden="1" x14ac:dyDescent="0.25">
      <c r="A52" s="286" t="s">
        <v>222</v>
      </c>
      <c r="B52" s="287"/>
      <c r="C52" s="287"/>
      <c r="D52" s="190" t="s">
        <v>126</v>
      </c>
      <c r="E52" s="191">
        <v>96.51</v>
      </c>
      <c r="F52" s="192">
        <v>130</v>
      </c>
      <c r="G52" s="192">
        <f t="shared" si="8"/>
        <v>12546.300000000001</v>
      </c>
    </row>
    <row r="53" spans="1:8" s="189" customFormat="1" hidden="1" x14ac:dyDescent="0.25">
      <c r="A53" s="286" t="s">
        <v>223</v>
      </c>
      <c r="B53" s="287"/>
      <c r="C53" s="287"/>
      <c r="D53" s="190" t="s">
        <v>126</v>
      </c>
      <c r="E53" s="191">
        <v>197.94</v>
      </c>
      <c r="F53" s="192">
        <v>150</v>
      </c>
      <c r="G53" s="192">
        <f t="shared" si="8"/>
        <v>29691</v>
      </c>
    </row>
    <row r="54" spans="1:8" s="189" customFormat="1" hidden="1" x14ac:dyDescent="0.25">
      <c r="A54" s="286" t="s">
        <v>224</v>
      </c>
      <c r="B54" s="287"/>
      <c r="C54" s="287"/>
      <c r="D54" s="190" t="s">
        <v>225</v>
      </c>
      <c r="E54" s="191">
        <v>732.8</v>
      </c>
      <c r="F54" s="192">
        <v>11.1</v>
      </c>
      <c r="G54" s="192">
        <f t="shared" si="8"/>
        <v>8134.079999999999</v>
      </c>
    </row>
    <row r="55" spans="1:8" hidden="1" x14ac:dyDescent="0.25">
      <c r="A55" s="290" t="s">
        <v>226</v>
      </c>
      <c r="B55" s="290"/>
      <c r="C55" s="290"/>
      <c r="D55" s="290"/>
      <c r="E55" s="290"/>
      <c r="F55" s="290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91" t="s">
        <v>227</v>
      </c>
      <c r="B57" s="292"/>
      <c r="C57" s="292"/>
      <c r="D57" s="292"/>
      <c r="E57" s="292"/>
      <c r="F57" s="292"/>
      <c r="G57" s="293"/>
    </row>
    <row r="58" spans="1:8" s="189" customFormat="1" ht="30.75" hidden="1" customHeight="1" x14ac:dyDescent="0.25">
      <c r="A58" s="289" t="s">
        <v>228</v>
      </c>
      <c r="B58" s="289"/>
      <c r="C58" s="289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89" t="s">
        <v>229</v>
      </c>
      <c r="B59" s="289"/>
      <c r="C59" s="289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86" t="s">
        <v>230</v>
      </c>
      <c r="B60" s="287"/>
      <c r="C60" s="287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0" t="str">
        <f>"TOTAL-"&amp;A57</f>
        <v>TOTAL-Reabilitare termică planșeu peste ultimul nivel</v>
      </c>
      <c r="B61" s="290"/>
      <c r="C61" s="290"/>
      <c r="D61" s="290"/>
      <c r="E61" s="290"/>
      <c r="F61" s="290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88" t="s">
        <v>231</v>
      </c>
      <c r="B63" s="288"/>
      <c r="C63" s="288"/>
      <c r="D63" s="288"/>
      <c r="E63" s="288"/>
      <c r="F63" s="288"/>
      <c r="G63" s="288"/>
    </row>
    <row r="64" spans="1:8" s="189" customFormat="1" hidden="1" x14ac:dyDescent="0.25">
      <c r="A64" s="289" t="s">
        <v>232</v>
      </c>
      <c r="B64" s="289"/>
      <c r="C64" s="289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0" t="str">
        <f>"TOTAL-"&amp;A63</f>
        <v>TOTAL-Reabilitare termică planșeu peste subsol</v>
      </c>
      <c r="B65" s="290"/>
      <c r="C65" s="290"/>
      <c r="D65" s="290"/>
      <c r="E65" s="290"/>
      <c r="F65" s="290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88" t="s">
        <v>233</v>
      </c>
      <c r="B67" s="288"/>
      <c r="C67" s="288"/>
      <c r="D67" s="288"/>
      <c r="E67" s="288"/>
      <c r="F67" s="288"/>
      <c r="G67" s="288"/>
    </row>
    <row r="68" spans="1:10" s="189" customFormat="1" hidden="1" x14ac:dyDescent="0.25">
      <c r="A68" s="289" t="s">
        <v>234</v>
      </c>
      <c r="B68" s="289"/>
      <c r="C68" s="289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89" t="s">
        <v>235</v>
      </c>
      <c r="B69" s="289"/>
      <c r="C69" s="289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0" t="str">
        <f>"TOTAL-"&amp;A67</f>
        <v>TOTAL-Reabilitare termică fațadă vitrată</v>
      </c>
      <c r="B70" s="290"/>
      <c r="C70" s="290"/>
      <c r="D70" s="290"/>
      <c r="E70" s="290"/>
      <c r="F70" s="290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88" t="s">
        <v>236</v>
      </c>
      <c r="B72" s="288"/>
      <c r="C72" s="288"/>
      <c r="D72" s="288"/>
      <c r="E72" s="288"/>
      <c r="F72" s="288"/>
      <c r="G72" s="288"/>
      <c r="H72" s="193"/>
      <c r="I72" s="193"/>
    </row>
    <row r="73" spans="1:10" s="189" customFormat="1" ht="31.5" hidden="1" customHeight="1" x14ac:dyDescent="0.25">
      <c r="A73" s="289" t="s">
        <v>237</v>
      </c>
      <c r="B73" s="289"/>
      <c r="C73" s="289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89" t="s">
        <v>238</v>
      </c>
      <c r="B74" s="289"/>
      <c r="C74" s="289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89" t="s">
        <v>239</v>
      </c>
      <c r="B75" s="289"/>
      <c r="C75" s="289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94" t="str">
        <f>"TOTAL-"&amp;A72</f>
        <v xml:space="preserve">TOTAL-Cheltuieli conexe </v>
      </c>
      <c r="B76" s="294"/>
      <c r="C76" s="294"/>
      <c r="D76" s="294"/>
      <c r="E76" s="294"/>
      <c r="F76" s="294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95" t="s">
        <v>208</v>
      </c>
      <c r="F81" s="295"/>
      <c r="G81" s="295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96" t="s">
        <v>209</v>
      </c>
      <c r="F82" s="296"/>
      <c r="G82" s="296"/>
    </row>
    <row r="83" spans="1:7" s="134" customFormat="1" ht="16.350000000000001" hidden="1" customHeight="1" x14ac:dyDescent="0.3">
      <c r="A83" s="172"/>
      <c r="C83" s="179"/>
      <c r="D83" s="179"/>
      <c r="E83" s="296"/>
      <c r="F83" s="296"/>
      <c r="G83" s="296"/>
    </row>
    <row r="84" spans="1:7" s="147" customFormat="1" ht="16.350000000000001" hidden="1" customHeight="1" x14ac:dyDescent="0.25">
      <c r="A84" s="208"/>
      <c r="B84" s="209"/>
      <c r="C84" s="179"/>
      <c r="D84" s="179"/>
      <c r="E84" s="296"/>
      <c r="F84" s="296"/>
      <c r="G84" s="296"/>
    </row>
    <row r="85" spans="1:7" s="210" customFormat="1" hidden="1" x14ac:dyDescent="0.25">
      <c r="A85" s="297" t="s">
        <v>242</v>
      </c>
      <c r="B85" s="297"/>
      <c r="C85" s="297"/>
      <c r="D85" s="297"/>
      <c r="E85" s="297"/>
      <c r="F85" s="297"/>
      <c r="G85" s="297"/>
    </row>
    <row r="86" spans="1:7" s="210" customFormat="1" hidden="1" x14ac:dyDescent="0.25">
      <c r="A86" s="298" t="s">
        <v>243</v>
      </c>
      <c r="B86" s="298"/>
      <c r="C86" s="298"/>
      <c r="D86" s="298"/>
      <c r="E86" s="298"/>
      <c r="F86" s="298"/>
      <c r="G86" s="298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Normal="100" zoomScaleSheetLayoutView="100" workbookViewId="0">
      <selection activeCell="A3" sqref="A3:G3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4" t="s">
        <v>278</v>
      </c>
      <c r="B1" s="254"/>
      <c r="C1" s="254"/>
      <c r="D1" s="254"/>
      <c r="E1" s="254"/>
      <c r="F1" s="254"/>
      <c r="G1" s="25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5" t="str">
        <f>[1]DO1!A2</f>
        <v>Proiect nr. 817 / 2024</v>
      </c>
      <c r="B2" s="255"/>
      <c r="C2" s="255"/>
      <c r="D2" s="255"/>
      <c r="E2" s="255"/>
      <c r="F2" s="255"/>
      <c r="G2" s="255"/>
      <c r="H2" s="137"/>
      <c r="I2" s="137"/>
      <c r="J2" s="138"/>
      <c r="K2" s="139"/>
      <c r="M2" s="137"/>
    </row>
    <row r="3" spans="1:14" ht="27" customHeight="1" x14ac:dyDescent="0.25">
      <c r="A3" s="256" t="s">
        <v>276</v>
      </c>
      <c r="B3" s="257"/>
      <c r="C3" s="257"/>
      <c r="D3" s="257"/>
      <c r="E3" s="257"/>
      <c r="F3" s="257"/>
      <c r="G3" s="25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58" t="s">
        <v>178</v>
      </c>
      <c r="B5" s="258"/>
      <c r="C5" s="258"/>
      <c r="D5" s="258"/>
      <c r="E5" s="258"/>
      <c r="F5" s="258"/>
      <c r="G5" s="258"/>
    </row>
    <row r="6" spans="1:14" ht="19.5" customHeight="1" x14ac:dyDescent="0.25">
      <c r="A6" s="259" t="s">
        <v>0</v>
      </c>
      <c r="B6" s="260" t="s">
        <v>179</v>
      </c>
      <c r="C6" s="261"/>
      <c r="D6" s="262"/>
      <c r="E6" s="269" t="s">
        <v>180</v>
      </c>
      <c r="F6" s="148" t="s">
        <v>181</v>
      </c>
      <c r="G6" s="271" t="s">
        <v>182</v>
      </c>
    </row>
    <row r="7" spans="1:14" x14ac:dyDescent="0.25">
      <c r="A7" s="259"/>
      <c r="B7" s="263"/>
      <c r="C7" s="264"/>
      <c r="D7" s="265"/>
      <c r="E7" s="270"/>
      <c r="F7" s="150">
        <v>0.19</v>
      </c>
      <c r="G7" s="272"/>
    </row>
    <row r="8" spans="1:14" x14ac:dyDescent="0.25">
      <c r="A8" s="259"/>
      <c r="B8" s="266"/>
      <c r="C8" s="267"/>
      <c r="D8" s="268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58" t="s">
        <v>183</v>
      </c>
      <c r="B9" s="258"/>
      <c r="C9" s="258"/>
      <c r="D9" s="258"/>
      <c r="E9" s="258"/>
      <c r="F9" s="258"/>
      <c r="G9" s="258"/>
    </row>
    <row r="10" spans="1:14" ht="15" customHeight="1" x14ac:dyDescent="0.25">
      <c r="A10" s="152" t="s">
        <v>72</v>
      </c>
      <c r="B10" s="273" t="s">
        <v>73</v>
      </c>
      <c r="C10" s="273"/>
      <c r="D10" s="273"/>
      <c r="E10" s="153">
        <f>E11+E12+E13+E14</f>
        <v>0</v>
      </c>
      <c r="F10" s="154">
        <f>F11+F12+F13+F14</f>
        <v>0</v>
      </c>
      <c r="G10" s="154">
        <f>G11+G12+G13+G14</f>
        <v>0</v>
      </c>
    </row>
    <row r="11" spans="1:14" ht="15" customHeight="1" x14ac:dyDescent="0.25">
      <c r="A11" s="152" t="s">
        <v>184</v>
      </c>
      <c r="B11" s="274" t="s">
        <v>185</v>
      </c>
      <c r="C11" s="274"/>
      <c r="D11" s="274"/>
      <c r="E11" s="155">
        <v>0</v>
      </c>
      <c r="F11" s="156">
        <f t="shared" ref="F11:F24" si="0">E11*$F$7</f>
        <v>0</v>
      </c>
      <c r="G11" s="156">
        <f t="shared" ref="G11:G17" si="1">E11+F11</f>
        <v>0</v>
      </c>
    </row>
    <row r="12" spans="1:14" ht="15" customHeight="1" x14ac:dyDescent="0.25">
      <c r="A12" s="152" t="s">
        <v>186</v>
      </c>
      <c r="B12" s="253" t="s">
        <v>187</v>
      </c>
      <c r="C12" s="253"/>
      <c r="D12" s="253"/>
      <c r="E12" s="155">
        <v>0</v>
      </c>
      <c r="F12" s="156">
        <f t="shared" si="0"/>
        <v>0</v>
      </c>
      <c r="G12" s="156">
        <f t="shared" si="1"/>
        <v>0</v>
      </c>
    </row>
    <row r="13" spans="1:14" ht="15" customHeight="1" x14ac:dyDescent="0.25">
      <c r="A13" s="152" t="s">
        <v>188</v>
      </c>
      <c r="B13" s="253" t="s">
        <v>189</v>
      </c>
      <c r="C13" s="253"/>
      <c r="D13" s="253"/>
      <c r="E13" s="155">
        <v>0</v>
      </c>
      <c r="F13" s="156">
        <f t="shared" si="0"/>
        <v>0</v>
      </c>
      <c r="G13" s="156">
        <f t="shared" si="1"/>
        <v>0</v>
      </c>
    </row>
    <row r="14" spans="1:14" ht="15" customHeight="1" x14ac:dyDescent="0.25">
      <c r="A14" s="157" t="s">
        <v>190</v>
      </c>
      <c r="B14" s="253" t="s">
        <v>191</v>
      </c>
      <c r="C14" s="253"/>
      <c r="D14" s="253"/>
      <c r="E14" s="155">
        <f>E15+E16+E17</f>
        <v>0</v>
      </c>
      <c r="F14" s="156">
        <f t="shared" si="0"/>
        <v>0</v>
      </c>
      <c r="G14" s="156">
        <f t="shared" si="1"/>
        <v>0</v>
      </c>
    </row>
    <row r="15" spans="1:14" ht="15.75" customHeight="1" x14ac:dyDescent="0.25">
      <c r="A15" s="158" t="s">
        <v>192</v>
      </c>
      <c r="B15" s="278" t="s">
        <v>193</v>
      </c>
      <c r="C15" s="278"/>
      <c r="D15" s="278"/>
      <c r="E15" s="159">
        <v>0</v>
      </c>
      <c r="F15" s="160">
        <f t="shared" si="0"/>
        <v>0</v>
      </c>
      <c r="G15" s="160">
        <f t="shared" si="1"/>
        <v>0</v>
      </c>
      <c r="I15" s="161"/>
      <c r="J15" s="162"/>
    </row>
    <row r="16" spans="1:14" ht="15" customHeight="1" x14ac:dyDescent="0.25">
      <c r="A16" s="158" t="s">
        <v>194</v>
      </c>
      <c r="B16" s="278" t="s">
        <v>195</v>
      </c>
      <c r="C16" s="278"/>
      <c r="D16" s="278"/>
      <c r="E16" s="159">
        <v>0</v>
      </c>
      <c r="F16" s="160">
        <f t="shared" si="0"/>
        <v>0</v>
      </c>
      <c r="G16" s="160">
        <f t="shared" si="1"/>
        <v>0</v>
      </c>
      <c r="I16" s="161"/>
      <c r="J16" s="162"/>
    </row>
    <row r="17" spans="1:10" ht="15" customHeight="1" x14ac:dyDescent="0.25">
      <c r="A17" s="158" t="s">
        <v>196</v>
      </c>
      <c r="B17" s="278" t="s">
        <v>197</v>
      </c>
      <c r="C17" s="278"/>
      <c r="D17" s="278"/>
      <c r="E17" s="159">
        <v>0</v>
      </c>
      <c r="F17" s="160">
        <f t="shared" si="0"/>
        <v>0</v>
      </c>
      <c r="G17" s="160">
        <f t="shared" si="1"/>
        <v>0</v>
      </c>
      <c r="I17" s="161"/>
      <c r="J17" s="162"/>
    </row>
    <row r="18" spans="1:10" ht="15" customHeight="1" x14ac:dyDescent="0.25">
      <c r="A18" s="258" t="s">
        <v>198</v>
      </c>
      <c r="B18" s="258"/>
      <c r="C18" s="258"/>
      <c r="D18" s="258"/>
      <c r="E18" s="163">
        <f>E10</f>
        <v>0</v>
      </c>
      <c r="F18" s="164">
        <f t="shared" si="0"/>
        <v>0</v>
      </c>
      <c r="G18" s="164">
        <f>G10</f>
        <v>0</v>
      </c>
    </row>
    <row r="19" spans="1:10" ht="15.75" customHeight="1" x14ac:dyDescent="0.25">
      <c r="A19" s="165" t="s">
        <v>199</v>
      </c>
      <c r="B19" s="273" t="s">
        <v>75</v>
      </c>
      <c r="C19" s="273"/>
      <c r="D19" s="273"/>
      <c r="E19" s="155">
        <v>0</v>
      </c>
      <c r="F19" s="156">
        <f t="shared" si="0"/>
        <v>0</v>
      </c>
      <c r="G19" s="156">
        <f>E19+F19</f>
        <v>0</v>
      </c>
    </row>
    <row r="20" spans="1:10" ht="15" customHeight="1" x14ac:dyDescent="0.25">
      <c r="A20" s="258" t="s">
        <v>200</v>
      </c>
      <c r="B20" s="258"/>
      <c r="C20" s="258"/>
      <c r="D20" s="258"/>
      <c r="E20" s="163">
        <f>E19</f>
        <v>0</v>
      </c>
      <c r="F20" s="164">
        <f t="shared" si="0"/>
        <v>0</v>
      </c>
      <c r="G20" s="164">
        <f>G19</f>
        <v>0</v>
      </c>
    </row>
    <row r="21" spans="1:10" ht="30" customHeight="1" x14ac:dyDescent="0.25">
      <c r="A21" s="165" t="s">
        <v>201</v>
      </c>
      <c r="B21" s="273" t="s">
        <v>77</v>
      </c>
      <c r="C21" s="273"/>
      <c r="D21" s="273"/>
      <c r="E21" s="155">
        <v>0</v>
      </c>
      <c r="F21" s="156">
        <f t="shared" si="0"/>
        <v>0</v>
      </c>
      <c r="G21" s="156">
        <f>E21+F21</f>
        <v>0</v>
      </c>
      <c r="J21" s="162"/>
    </row>
    <row r="22" spans="1:10" ht="31.5" customHeight="1" x14ac:dyDescent="0.25">
      <c r="A22" s="165" t="s">
        <v>202</v>
      </c>
      <c r="B22" s="273" t="s">
        <v>79</v>
      </c>
      <c r="C22" s="273"/>
      <c r="D22" s="273"/>
      <c r="E22" s="155">
        <v>20000</v>
      </c>
      <c r="F22" s="156">
        <v>3800</v>
      </c>
      <c r="G22" s="156">
        <f>E22+F22</f>
        <v>23800</v>
      </c>
    </row>
    <row r="23" spans="1:10" ht="15" customHeight="1" x14ac:dyDescent="0.25">
      <c r="A23" s="165" t="s">
        <v>203</v>
      </c>
      <c r="B23" s="279" t="s">
        <v>81</v>
      </c>
      <c r="C23" s="279"/>
      <c r="D23" s="279"/>
      <c r="E23" s="155">
        <v>0</v>
      </c>
      <c r="F23" s="156">
        <f t="shared" si="0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0" t="s">
        <v>83</v>
      </c>
      <c r="C24" s="280"/>
      <c r="D24" s="280"/>
      <c r="E24" s="155">
        <v>0</v>
      </c>
      <c r="F24" s="156">
        <f t="shared" si="0"/>
        <v>0</v>
      </c>
      <c r="G24" s="156">
        <f>E24+F24</f>
        <v>0</v>
      </c>
    </row>
    <row r="25" spans="1:10" ht="15" customHeight="1" x14ac:dyDescent="0.25">
      <c r="A25" s="258" t="s">
        <v>205</v>
      </c>
      <c r="B25" s="258"/>
      <c r="C25" s="258"/>
      <c r="D25" s="258"/>
      <c r="E25" s="163">
        <f>E21+E22+E23+E24</f>
        <v>20000</v>
      </c>
      <c r="F25" s="163">
        <f t="shared" ref="F25:G25" si="2">F21+F22+F23+F24</f>
        <v>3800</v>
      </c>
      <c r="G25" s="163">
        <f t="shared" si="2"/>
        <v>23800</v>
      </c>
    </row>
    <row r="26" spans="1:10" s="167" customFormat="1" ht="29.25" customHeight="1" x14ac:dyDescent="0.25">
      <c r="A26" s="275" t="s">
        <v>206</v>
      </c>
      <c r="B26" s="276"/>
      <c r="C26" s="276"/>
      <c r="D26" s="277"/>
      <c r="E26" s="166">
        <f>E18+E20+E25</f>
        <v>20000</v>
      </c>
      <c r="F26" s="166">
        <f t="shared" ref="F26:G26" si="3">F18+F20+F25</f>
        <v>3800</v>
      </c>
      <c r="G26" s="166">
        <f t="shared" si="3"/>
        <v>23800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81" t="s">
        <v>208</v>
      </c>
      <c r="F40" s="281"/>
      <c r="G40" s="281"/>
    </row>
    <row r="41" spans="1:7" s="134" customFormat="1" ht="16.350000000000001" customHeight="1" x14ac:dyDescent="0.3">
      <c r="A41" s="172"/>
      <c r="B41" s="178" t="str">
        <f>'[2]19.'!B89</f>
        <v>ORASUL DETA</v>
      </c>
      <c r="D41" s="179"/>
      <c r="E41" s="282" t="s">
        <v>209</v>
      </c>
      <c r="F41" s="282"/>
      <c r="G41" s="282"/>
    </row>
    <row r="42" spans="1:7" s="134" customFormat="1" ht="16.350000000000001" customHeight="1" x14ac:dyDescent="0.3">
      <c r="A42" s="172"/>
      <c r="C42" s="179"/>
      <c r="D42" s="179"/>
      <c r="E42" s="282"/>
      <c r="F42" s="282"/>
      <c r="G42" s="282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83" t="s">
        <v>211</v>
      </c>
      <c r="B45" s="283"/>
      <c r="C45" s="283"/>
      <c r="D45" s="283"/>
      <c r="E45" s="283"/>
      <c r="F45" s="283"/>
      <c r="G45" s="283"/>
    </row>
    <row r="46" spans="1:7" s="189" customFormat="1" ht="15.75" hidden="1" customHeight="1" x14ac:dyDescent="0.25">
      <c r="A46" s="284" t="s">
        <v>212</v>
      </c>
      <c r="B46" s="284"/>
      <c r="C46" s="284"/>
      <c r="D46" s="284" t="s">
        <v>213</v>
      </c>
      <c r="E46" s="285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84"/>
      <c r="B47" s="284"/>
      <c r="C47" s="284"/>
      <c r="D47" s="284"/>
      <c r="E47" s="285"/>
      <c r="F47" s="187" t="s">
        <v>217</v>
      </c>
      <c r="G47" s="187" t="s">
        <v>217</v>
      </c>
    </row>
    <row r="48" spans="1:7" s="189" customFormat="1" ht="15.75" hidden="1" customHeight="1" x14ac:dyDescent="0.25">
      <c r="A48" s="288" t="s">
        <v>218</v>
      </c>
      <c r="B48" s="288"/>
      <c r="C48" s="288"/>
      <c r="D48" s="288"/>
      <c r="E48" s="288"/>
      <c r="F48" s="288"/>
      <c r="G48" s="288"/>
    </row>
    <row r="49" spans="1:8" s="189" customFormat="1" ht="30.75" hidden="1" customHeight="1" x14ac:dyDescent="0.25">
      <c r="A49" s="289" t="s">
        <v>219</v>
      </c>
      <c r="B49" s="289"/>
      <c r="C49" s="289"/>
      <c r="D49" s="190" t="s">
        <v>126</v>
      </c>
      <c r="E49" s="191">
        <v>3548.92</v>
      </c>
      <c r="F49" s="192">
        <f>1.5*4.5</f>
        <v>6.75</v>
      </c>
      <c r="G49" s="192">
        <f t="shared" ref="G49:G54" si="4">E49*F49</f>
        <v>23955.21</v>
      </c>
    </row>
    <row r="50" spans="1:8" s="189" customFormat="1" hidden="1" x14ac:dyDescent="0.25">
      <c r="A50" s="289" t="s">
        <v>220</v>
      </c>
      <c r="B50" s="289"/>
      <c r="C50" s="289"/>
      <c r="D50" s="190" t="s">
        <v>126</v>
      </c>
      <c r="E50" s="191">
        <v>6.9</v>
      </c>
      <c r="F50" s="192">
        <v>140</v>
      </c>
      <c r="G50" s="192">
        <f t="shared" si="4"/>
        <v>966</v>
      </c>
    </row>
    <row r="51" spans="1:8" s="189" customFormat="1" ht="31.5" hidden="1" customHeight="1" x14ac:dyDescent="0.25">
      <c r="A51" s="286" t="s">
        <v>221</v>
      </c>
      <c r="B51" s="287"/>
      <c r="C51" s="287"/>
      <c r="D51" s="190" t="s">
        <v>126</v>
      </c>
      <c r="E51" s="191">
        <v>2952.58</v>
      </c>
      <c r="F51" s="192">
        <v>142</v>
      </c>
      <c r="G51" s="192">
        <f t="shared" si="4"/>
        <v>419266.36</v>
      </c>
      <c r="H51" s="193"/>
    </row>
    <row r="52" spans="1:8" s="189" customFormat="1" hidden="1" x14ac:dyDescent="0.25">
      <c r="A52" s="286" t="s">
        <v>222</v>
      </c>
      <c r="B52" s="287"/>
      <c r="C52" s="287"/>
      <c r="D52" s="190" t="s">
        <v>126</v>
      </c>
      <c r="E52" s="191">
        <v>96.51</v>
      </c>
      <c r="F52" s="192">
        <v>130</v>
      </c>
      <c r="G52" s="192">
        <f t="shared" si="4"/>
        <v>12546.300000000001</v>
      </c>
    </row>
    <row r="53" spans="1:8" s="189" customFormat="1" hidden="1" x14ac:dyDescent="0.25">
      <c r="A53" s="286" t="s">
        <v>223</v>
      </c>
      <c r="B53" s="287"/>
      <c r="C53" s="287"/>
      <c r="D53" s="190" t="s">
        <v>126</v>
      </c>
      <c r="E53" s="191">
        <v>197.94</v>
      </c>
      <c r="F53" s="192">
        <v>150</v>
      </c>
      <c r="G53" s="192">
        <f t="shared" si="4"/>
        <v>29691</v>
      </c>
    </row>
    <row r="54" spans="1:8" s="189" customFormat="1" hidden="1" x14ac:dyDescent="0.25">
      <c r="A54" s="286" t="s">
        <v>224</v>
      </c>
      <c r="B54" s="287"/>
      <c r="C54" s="287"/>
      <c r="D54" s="190" t="s">
        <v>225</v>
      </c>
      <c r="E54" s="191">
        <v>732.8</v>
      </c>
      <c r="F54" s="192">
        <v>11.1</v>
      </c>
      <c r="G54" s="192">
        <f t="shared" si="4"/>
        <v>8134.079999999999</v>
      </c>
    </row>
    <row r="55" spans="1:8" hidden="1" x14ac:dyDescent="0.25">
      <c r="A55" s="290" t="s">
        <v>226</v>
      </c>
      <c r="B55" s="290"/>
      <c r="C55" s="290"/>
      <c r="D55" s="290"/>
      <c r="E55" s="290"/>
      <c r="F55" s="290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91" t="s">
        <v>227</v>
      </c>
      <c r="B57" s="292"/>
      <c r="C57" s="292"/>
      <c r="D57" s="292"/>
      <c r="E57" s="292"/>
      <c r="F57" s="292"/>
      <c r="G57" s="293"/>
    </row>
    <row r="58" spans="1:8" s="189" customFormat="1" ht="30.75" hidden="1" customHeight="1" x14ac:dyDescent="0.25">
      <c r="A58" s="289" t="s">
        <v>228</v>
      </c>
      <c r="B58" s="289"/>
      <c r="C58" s="289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89" t="s">
        <v>229</v>
      </c>
      <c r="B59" s="289"/>
      <c r="C59" s="289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86" t="s">
        <v>230</v>
      </c>
      <c r="B60" s="287"/>
      <c r="C60" s="287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0" t="str">
        <f>"TOTAL-"&amp;A57</f>
        <v>TOTAL-Reabilitare termică planșeu peste ultimul nivel</v>
      </c>
      <c r="B61" s="290"/>
      <c r="C61" s="290"/>
      <c r="D61" s="290"/>
      <c r="E61" s="290"/>
      <c r="F61" s="290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88" t="s">
        <v>231</v>
      </c>
      <c r="B63" s="288"/>
      <c r="C63" s="288"/>
      <c r="D63" s="288"/>
      <c r="E63" s="288"/>
      <c r="F63" s="288"/>
      <c r="G63" s="288"/>
    </row>
    <row r="64" spans="1:8" s="189" customFormat="1" hidden="1" x14ac:dyDescent="0.25">
      <c r="A64" s="289" t="s">
        <v>232</v>
      </c>
      <c r="B64" s="289"/>
      <c r="C64" s="289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0" t="str">
        <f>"TOTAL-"&amp;A63</f>
        <v>TOTAL-Reabilitare termică planșeu peste subsol</v>
      </c>
      <c r="B65" s="290"/>
      <c r="C65" s="290"/>
      <c r="D65" s="290"/>
      <c r="E65" s="290"/>
      <c r="F65" s="290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88" t="s">
        <v>233</v>
      </c>
      <c r="B67" s="288"/>
      <c r="C67" s="288"/>
      <c r="D67" s="288"/>
      <c r="E67" s="288"/>
      <c r="F67" s="288"/>
      <c r="G67" s="288"/>
    </row>
    <row r="68" spans="1:10" s="189" customFormat="1" hidden="1" x14ac:dyDescent="0.25">
      <c r="A68" s="289" t="s">
        <v>234</v>
      </c>
      <c r="B68" s="289"/>
      <c r="C68" s="289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89" t="s">
        <v>235</v>
      </c>
      <c r="B69" s="289"/>
      <c r="C69" s="289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0" t="str">
        <f>"TOTAL-"&amp;A67</f>
        <v>TOTAL-Reabilitare termică fațadă vitrată</v>
      </c>
      <c r="B70" s="290"/>
      <c r="C70" s="290"/>
      <c r="D70" s="290"/>
      <c r="E70" s="290"/>
      <c r="F70" s="290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88" t="s">
        <v>236</v>
      </c>
      <c r="B72" s="288"/>
      <c r="C72" s="288"/>
      <c r="D72" s="288"/>
      <c r="E72" s="288"/>
      <c r="F72" s="288"/>
      <c r="G72" s="288"/>
      <c r="H72" s="193"/>
      <c r="I72" s="193"/>
    </row>
    <row r="73" spans="1:10" s="189" customFormat="1" ht="31.5" hidden="1" customHeight="1" x14ac:dyDescent="0.25">
      <c r="A73" s="289" t="s">
        <v>237</v>
      </c>
      <c r="B73" s="289"/>
      <c r="C73" s="289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89" t="s">
        <v>238</v>
      </c>
      <c r="B74" s="289"/>
      <c r="C74" s="289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89" t="s">
        <v>239</v>
      </c>
      <c r="B75" s="289"/>
      <c r="C75" s="289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94" t="str">
        <f>"TOTAL-"&amp;A72</f>
        <v xml:space="preserve">TOTAL-Cheltuieli conexe </v>
      </c>
      <c r="B76" s="294"/>
      <c r="C76" s="294"/>
      <c r="D76" s="294"/>
      <c r="E76" s="294"/>
      <c r="F76" s="294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95" t="s">
        <v>208</v>
      </c>
      <c r="F81" s="295"/>
      <c r="G81" s="295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96" t="s">
        <v>209</v>
      </c>
      <c r="F82" s="296"/>
      <c r="G82" s="296"/>
    </row>
    <row r="83" spans="1:7" s="134" customFormat="1" ht="16.350000000000001" hidden="1" customHeight="1" x14ac:dyDescent="0.3">
      <c r="A83" s="172"/>
      <c r="C83" s="179"/>
      <c r="D83" s="179"/>
      <c r="E83" s="296"/>
      <c r="F83" s="296"/>
      <c r="G83" s="296"/>
    </row>
    <row r="84" spans="1:7" s="147" customFormat="1" ht="16.350000000000001" hidden="1" customHeight="1" x14ac:dyDescent="0.25">
      <c r="A84" s="208"/>
      <c r="B84" s="209"/>
      <c r="C84" s="179"/>
      <c r="D84" s="179"/>
      <c r="E84" s="296"/>
      <c r="F84" s="296"/>
      <c r="G84" s="296"/>
    </row>
    <row r="85" spans="1:7" s="210" customFormat="1" hidden="1" x14ac:dyDescent="0.25">
      <c r="A85" s="297" t="s">
        <v>242</v>
      </c>
      <c r="B85" s="297"/>
      <c r="C85" s="297"/>
      <c r="D85" s="297"/>
      <c r="E85" s="297"/>
      <c r="F85" s="297"/>
      <c r="G85" s="297"/>
    </row>
    <row r="86" spans="1:7" s="210" customFormat="1" hidden="1" x14ac:dyDescent="0.25">
      <c r="A86" s="298" t="s">
        <v>243</v>
      </c>
      <c r="B86" s="298"/>
      <c r="C86" s="298"/>
      <c r="D86" s="298"/>
      <c r="E86" s="298"/>
      <c r="F86" s="298"/>
      <c r="G86" s="298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="90" zoomScaleNormal="100" zoomScaleSheetLayoutView="90" workbookViewId="0">
      <selection activeCell="G26" sqref="G26"/>
    </sheetView>
  </sheetViews>
  <sheetFormatPr defaultColWidth="9.5703125" defaultRowHeight="15.75" x14ac:dyDescent="0.25"/>
  <cols>
    <col min="1" max="1" width="6.42578125" style="141" customWidth="1"/>
    <col min="2" max="2" width="34.7109375" style="167" customWidth="1"/>
    <col min="3" max="3" width="9.5703125" style="168"/>
    <col min="4" max="4" width="5.85546875" style="169" customWidth="1"/>
    <col min="5" max="5" width="13.5703125" style="170" bestFit="1" customWidth="1"/>
    <col min="6" max="6" width="12.140625" style="171" customWidth="1"/>
    <col min="7" max="7" width="12.7109375" style="171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4" t="s">
        <v>176</v>
      </c>
      <c r="B1" s="254"/>
      <c r="C1" s="254"/>
      <c r="D1" s="254"/>
      <c r="E1" s="254"/>
      <c r="F1" s="254"/>
      <c r="G1" s="254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5" t="str">
        <f>[1]DO1!A2</f>
        <v>Proiect nr. 817 / 2024</v>
      </c>
      <c r="B2" s="255"/>
      <c r="C2" s="255"/>
      <c r="D2" s="255"/>
      <c r="E2" s="255"/>
      <c r="F2" s="255"/>
      <c r="G2" s="255"/>
      <c r="H2" s="137"/>
      <c r="I2" s="137"/>
      <c r="J2" s="138"/>
      <c r="K2" s="139"/>
      <c r="M2" s="137"/>
    </row>
    <row r="3" spans="1:14" ht="37.5" customHeight="1" x14ac:dyDescent="0.25">
      <c r="A3" s="256" t="s">
        <v>277</v>
      </c>
      <c r="B3" s="257"/>
      <c r="C3" s="257"/>
      <c r="D3" s="257"/>
      <c r="E3" s="257"/>
      <c r="F3" s="257"/>
      <c r="G3" s="257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58" t="s">
        <v>178</v>
      </c>
      <c r="B5" s="258"/>
      <c r="C5" s="258"/>
      <c r="D5" s="258"/>
      <c r="E5" s="258"/>
      <c r="F5" s="258"/>
      <c r="G5" s="258"/>
    </row>
    <row r="6" spans="1:14" ht="19.5" customHeight="1" x14ac:dyDescent="0.25">
      <c r="A6" s="259" t="s">
        <v>0</v>
      </c>
      <c r="B6" s="260" t="s">
        <v>179</v>
      </c>
      <c r="C6" s="261"/>
      <c r="D6" s="262"/>
      <c r="E6" s="269" t="s">
        <v>180</v>
      </c>
      <c r="F6" s="148" t="s">
        <v>181</v>
      </c>
      <c r="G6" s="271" t="s">
        <v>182</v>
      </c>
    </row>
    <row r="7" spans="1:14" x14ac:dyDescent="0.25">
      <c r="A7" s="259"/>
      <c r="B7" s="263"/>
      <c r="C7" s="264"/>
      <c r="D7" s="265"/>
      <c r="E7" s="270"/>
      <c r="F7" s="150">
        <v>0.19</v>
      </c>
      <c r="G7" s="272"/>
    </row>
    <row r="8" spans="1:14" x14ac:dyDescent="0.25">
      <c r="A8" s="259"/>
      <c r="B8" s="266"/>
      <c r="C8" s="267"/>
      <c r="D8" s="268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58" t="s">
        <v>183</v>
      </c>
      <c r="B9" s="258"/>
      <c r="C9" s="258"/>
      <c r="D9" s="258"/>
      <c r="E9" s="258"/>
      <c r="F9" s="258"/>
      <c r="G9" s="258"/>
    </row>
    <row r="10" spans="1:14" ht="15" customHeight="1" x14ac:dyDescent="0.25">
      <c r="A10" s="152" t="s">
        <v>72</v>
      </c>
      <c r="B10" s="273" t="s">
        <v>73</v>
      </c>
      <c r="C10" s="273"/>
      <c r="D10" s="273"/>
      <c r="E10" s="153">
        <f>E11+E12+E13+E14</f>
        <v>190584.63</v>
      </c>
      <c r="F10" s="153">
        <f t="shared" ref="F10:G10" si="0">F11+F12+F13+F14</f>
        <v>36211.08</v>
      </c>
      <c r="G10" s="153">
        <f t="shared" si="0"/>
        <v>226795.71000000002</v>
      </c>
    </row>
    <row r="11" spans="1:14" ht="15" customHeight="1" x14ac:dyDescent="0.25">
      <c r="A11" s="152" t="s">
        <v>184</v>
      </c>
      <c r="B11" s="274" t="s">
        <v>185</v>
      </c>
      <c r="C11" s="274"/>
      <c r="D11" s="274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186</v>
      </c>
      <c r="B12" s="253" t="s">
        <v>187</v>
      </c>
      <c r="C12" s="253"/>
      <c r="D12" s="253"/>
      <c r="E12" s="155">
        <v>190584.63</v>
      </c>
      <c r="F12" s="156">
        <v>36211.08</v>
      </c>
      <c r="G12" s="156">
        <f t="shared" si="2"/>
        <v>226795.71000000002</v>
      </c>
    </row>
    <row r="13" spans="1:14" ht="15" customHeight="1" x14ac:dyDescent="0.25">
      <c r="A13" s="152" t="s">
        <v>188</v>
      </c>
      <c r="B13" s="253" t="s">
        <v>189</v>
      </c>
      <c r="C13" s="253"/>
      <c r="D13" s="253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190</v>
      </c>
      <c r="B14" s="253" t="s">
        <v>191</v>
      </c>
      <c r="C14" s="253"/>
      <c r="D14" s="253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192</v>
      </c>
      <c r="B15" s="278" t="s">
        <v>193</v>
      </c>
      <c r="C15" s="278"/>
      <c r="D15" s="278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194</v>
      </c>
      <c r="B16" s="278" t="s">
        <v>195</v>
      </c>
      <c r="C16" s="278"/>
      <c r="D16" s="278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196</v>
      </c>
      <c r="B17" s="278" t="s">
        <v>197</v>
      </c>
      <c r="C17" s="278"/>
      <c r="D17" s="278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58" t="s">
        <v>198</v>
      </c>
      <c r="B18" s="258"/>
      <c r="C18" s="258"/>
      <c r="D18" s="258"/>
      <c r="E18" s="163">
        <f>E10</f>
        <v>190584.63</v>
      </c>
      <c r="F18" s="163">
        <f t="shared" ref="F18:G18" si="3">F10</f>
        <v>36211.08</v>
      </c>
      <c r="G18" s="163">
        <f t="shared" si="3"/>
        <v>226795.71000000002</v>
      </c>
    </row>
    <row r="19" spans="1:10" ht="15.75" customHeight="1" x14ac:dyDescent="0.25">
      <c r="A19" s="165" t="s">
        <v>199</v>
      </c>
      <c r="B19" s="273" t="s">
        <v>75</v>
      </c>
      <c r="C19" s="273"/>
      <c r="D19" s="273"/>
      <c r="E19" s="155">
        <v>118.1</v>
      </c>
      <c r="F19" s="156">
        <v>22.44</v>
      </c>
      <c r="G19" s="156">
        <f>E19+F19</f>
        <v>140.54</v>
      </c>
    </row>
    <row r="20" spans="1:10" ht="15" customHeight="1" x14ac:dyDescent="0.25">
      <c r="A20" s="258" t="s">
        <v>200</v>
      </c>
      <c r="B20" s="258"/>
      <c r="C20" s="258"/>
      <c r="D20" s="258"/>
      <c r="E20" s="163">
        <f>E19</f>
        <v>118.1</v>
      </c>
      <c r="F20" s="163">
        <f t="shared" ref="F20:G20" si="4">F19</f>
        <v>22.44</v>
      </c>
      <c r="G20" s="163">
        <f t="shared" si="4"/>
        <v>140.54</v>
      </c>
    </row>
    <row r="21" spans="1:10" ht="30" customHeight="1" x14ac:dyDescent="0.25">
      <c r="A21" s="165" t="s">
        <v>201</v>
      </c>
      <c r="B21" s="273" t="s">
        <v>77</v>
      </c>
      <c r="C21" s="273"/>
      <c r="D21" s="273"/>
      <c r="E21" s="155">
        <v>375</v>
      </c>
      <c r="F21" s="156">
        <v>71.25</v>
      </c>
      <c r="G21" s="156">
        <f>E21+F21</f>
        <v>446.25</v>
      </c>
      <c r="J21" s="162"/>
    </row>
    <row r="22" spans="1:10" ht="31.5" customHeight="1" x14ac:dyDescent="0.25">
      <c r="A22" s="165" t="s">
        <v>202</v>
      </c>
      <c r="B22" s="273" t="s">
        <v>79</v>
      </c>
      <c r="C22" s="273"/>
      <c r="D22" s="273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203</v>
      </c>
      <c r="B23" s="279" t="s">
        <v>81</v>
      </c>
      <c r="C23" s="279"/>
      <c r="D23" s="279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204</v>
      </c>
      <c r="B24" s="280" t="s">
        <v>83</v>
      </c>
      <c r="C24" s="280"/>
      <c r="D24" s="280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58" t="s">
        <v>205</v>
      </c>
      <c r="B25" s="258"/>
      <c r="C25" s="258"/>
      <c r="D25" s="258"/>
      <c r="E25" s="163">
        <f>E21+E22+E23+E24</f>
        <v>375</v>
      </c>
      <c r="F25" s="163">
        <f t="shared" ref="F25:G25" si="5">F21+F22+F23+F24</f>
        <v>71.25</v>
      </c>
      <c r="G25" s="163">
        <f t="shared" si="5"/>
        <v>446.25</v>
      </c>
    </row>
    <row r="26" spans="1:10" s="167" customFormat="1" ht="29.25" customHeight="1" x14ac:dyDescent="0.25">
      <c r="A26" s="275" t="s">
        <v>206</v>
      </c>
      <c r="B26" s="276"/>
      <c r="C26" s="276"/>
      <c r="D26" s="277"/>
      <c r="E26" s="166">
        <f>E18+E20+E25</f>
        <v>191077.73</v>
      </c>
      <c r="F26" s="166">
        <f t="shared" ref="F26:G26" si="6">F18+F20+F25</f>
        <v>36304.770000000004</v>
      </c>
      <c r="G26" s="166">
        <f t="shared" si="6"/>
        <v>227382.50000000003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2"/>
      <c r="B39" s="173"/>
      <c r="C39" s="174"/>
      <c r="D39" s="174"/>
      <c r="E39" s="175"/>
      <c r="G39" s="174"/>
    </row>
    <row r="40" spans="1:7" s="134" customFormat="1" ht="16.350000000000001" customHeight="1" x14ac:dyDescent="0.3">
      <c r="A40" s="172"/>
      <c r="B40" s="176" t="s">
        <v>207</v>
      </c>
      <c r="D40" s="177"/>
      <c r="E40" s="281" t="s">
        <v>208</v>
      </c>
      <c r="F40" s="281"/>
      <c r="G40" s="281"/>
    </row>
    <row r="41" spans="1:7" s="134" customFormat="1" ht="16.350000000000001" customHeight="1" x14ac:dyDescent="0.3">
      <c r="A41" s="172"/>
      <c r="B41" s="178" t="str">
        <f>'[2]19.'!B89</f>
        <v>ORASUL DETA</v>
      </c>
      <c r="D41" s="179"/>
      <c r="E41" s="282" t="s">
        <v>209</v>
      </c>
      <c r="F41" s="282"/>
      <c r="G41" s="282"/>
    </row>
    <row r="42" spans="1:7" s="134" customFormat="1" ht="16.350000000000001" customHeight="1" x14ac:dyDescent="0.3">
      <c r="A42" s="172"/>
      <c r="C42" s="179"/>
      <c r="D42" s="179"/>
      <c r="E42" s="282"/>
      <c r="F42" s="282"/>
      <c r="G42" s="282"/>
    </row>
    <row r="43" spans="1:7" hidden="1" x14ac:dyDescent="0.25">
      <c r="A43" s="180" t="s">
        <v>210</v>
      </c>
      <c r="B43" s="181"/>
      <c r="C43" s="182"/>
      <c r="D43" s="182"/>
      <c r="E43" s="183"/>
      <c r="F43" s="184"/>
      <c r="G43" s="185"/>
    </row>
    <row r="44" spans="1:7" hidden="1" x14ac:dyDescent="0.25">
      <c r="A44" s="180"/>
      <c r="B44" s="181"/>
      <c r="C44" s="182"/>
      <c r="D44" s="182"/>
      <c r="E44" s="183"/>
      <c r="F44" s="184"/>
      <c r="G44" s="185"/>
    </row>
    <row r="45" spans="1:7" s="186" customFormat="1" ht="15" hidden="1" customHeight="1" x14ac:dyDescent="0.2">
      <c r="A45" s="283" t="s">
        <v>211</v>
      </c>
      <c r="B45" s="283"/>
      <c r="C45" s="283"/>
      <c r="D45" s="283"/>
      <c r="E45" s="283"/>
      <c r="F45" s="283"/>
      <c r="G45" s="283"/>
    </row>
    <row r="46" spans="1:7" s="189" customFormat="1" ht="15.75" hidden="1" customHeight="1" x14ac:dyDescent="0.25">
      <c r="A46" s="284" t="s">
        <v>212</v>
      </c>
      <c r="B46" s="284"/>
      <c r="C46" s="284"/>
      <c r="D46" s="284" t="s">
        <v>213</v>
      </c>
      <c r="E46" s="285" t="s">
        <v>214</v>
      </c>
      <c r="F46" s="187" t="s">
        <v>215</v>
      </c>
      <c r="G46" s="188" t="s">
        <v>216</v>
      </c>
    </row>
    <row r="47" spans="1:7" s="189" customFormat="1" ht="15.75" hidden="1" customHeight="1" x14ac:dyDescent="0.25">
      <c r="A47" s="284"/>
      <c r="B47" s="284"/>
      <c r="C47" s="284"/>
      <c r="D47" s="284"/>
      <c r="E47" s="285"/>
      <c r="F47" s="187" t="s">
        <v>217</v>
      </c>
      <c r="G47" s="187" t="s">
        <v>217</v>
      </c>
    </row>
    <row r="48" spans="1:7" s="189" customFormat="1" ht="15.75" hidden="1" customHeight="1" x14ac:dyDescent="0.25">
      <c r="A48" s="288" t="s">
        <v>218</v>
      </c>
      <c r="B48" s="288"/>
      <c r="C48" s="288"/>
      <c r="D48" s="288"/>
      <c r="E48" s="288"/>
      <c r="F48" s="288"/>
      <c r="G48" s="288"/>
    </row>
    <row r="49" spans="1:8" s="189" customFormat="1" ht="30.75" hidden="1" customHeight="1" x14ac:dyDescent="0.25">
      <c r="A49" s="289" t="s">
        <v>219</v>
      </c>
      <c r="B49" s="289"/>
      <c r="C49" s="289"/>
      <c r="D49" s="190" t="s">
        <v>126</v>
      </c>
      <c r="E49" s="191">
        <v>3548.92</v>
      </c>
      <c r="F49" s="192">
        <f>1.5*4.5</f>
        <v>6.75</v>
      </c>
      <c r="G49" s="192">
        <f t="shared" ref="G49:G54" si="7">E49*F49</f>
        <v>23955.21</v>
      </c>
    </row>
    <row r="50" spans="1:8" s="189" customFormat="1" hidden="1" x14ac:dyDescent="0.25">
      <c r="A50" s="289" t="s">
        <v>220</v>
      </c>
      <c r="B50" s="289"/>
      <c r="C50" s="289"/>
      <c r="D50" s="190" t="s">
        <v>126</v>
      </c>
      <c r="E50" s="191">
        <v>6.9</v>
      </c>
      <c r="F50" s="192">
        <v>140</v>
      </c>
      <c r="G50" s="192">
        <f t="shared" si="7"/>
        <v>966</v>
      </c>
    </row>
    <row r="51" spans="1:8" s="189" customFormat="1" ht="31.5" hidden="1" customHeight="1" x14ac:dyDescent="0.25">
      <c r="A51" s="286" t="s">
        <v>221</v>
      </c>
      <c r="B51" s="287"/>
      <c r="C51" s="287"/>
      <c r="D51" s="190" t="s">
        <v>126</v>
      </c>
      <c r="E51" s="191">
        <v>2952.58</v>
      </c>
      <c r="F51" s="192">
        <v>142</v>
      </c>
      <c r="G51" s="192">
        <f t="shared" si="7"/>
        <v>419266.36</v>
      </c>
      <c r="H51" s="193"/>
    </row>
    <row r="52" spans="1:8" s="189" customFormat="1" hidden="1" x14ac:dyDescent="0.25">
      <c r="A52" s="286" t="s">
        <v>222</v>
      </c>
      <c r="B52" s="287"/>
      <c r="C52" s="287"/>
      <c r="D52" s="190" t="s">
        <v>126</v>
      </c>
      <c r="E52" s="191">
        <v>96.51</v>
      </c>
      <c r="F52" s="192">
        <v>130</v>
      </c>
      <c r="G52" s="192">
        <f t="shared" si="7"/>
        <v>12546.300000000001</v>
      </c>
    </row>
    <row r="53" spans="1:8" s="189" customFormat="1" hidden="1" x14ac:dyDescent="0.25">
      <c r="A53" s="286" t="s">
        <v>223</v>
      </c>
      <c r="B53" s="287"/>
      <c r="C53" s="287"/>
      <c r="D53" s="190" t="s">
        <v>126</v>
      </c>
      <c r="E53" s="191">
        <v>197.94</v>
      </c>
      <c r="F53" s="192">
        <v>150</v>
      </c>
      <c r="G53" s="192">
        <f t="shared" si="7"/>
        <v>29691</v>
      </c>
    </row>
    <row r="54" spans="1:8" s="189" customFormat="1" hidden="1" x14ac:dyDescent="0.25">
      <c r="A54" s="286" t="s">
        <v>224</v>
      </c>
      <c r="B54" s="287"/>
      <c r="C54" s="287"/>
      <c r="D54" s="190" t="s">
        <v>225</v>
      </c>
      <c r="E54" s="191">
        <v>732.8</v>
      </c>
      <c r="F54" s="192">
        <v>11.1</v>
      </c>
      <c r="G54" s="192">
        <f t="shared" si="7"/>
        <v>8134.079999999999</v>
      </c>
    </row>
    <row r="55" spans="1:8" hidden="1" x14ac:dyDescent="0.25">
      <c r="A55" s="290" t="s">
        <v>226</v>
      </c>
      <c r="B55" s="290"/>
      <c r="C55" s="290"/>
      <c r="D55" s="290"/>
      <c r="E55" s="290"/>
      <c r="F55" s="290"/>
      <c r="G55" s="194">
        <f>SUM(G49:G54)</f>
        <v>494558.95</v>
      </c>
      <c r="H55" s="162"/>
    </row>
    <row r="56" spans="1:8" hidden="1" x14ac:dyDescent="0.25"/>
    <row r="57" spans="1:8" s="189" customFormat="1" ht="15.75" hidden="1" customHeight="1" x14ac:dyDescent="0.25">
      <c r="A57" s="291" t="s">
        <v>227</v>
      </c>
      <c r="B57" s="292"/>
      <c r="C57" s="292"/>
      <c r="D57" s="292"/>
      <c r="E57" s="292"/>
      <c r="F57" s="292"/>
      <c r="G57" s="293"/>
    </row>
    <row r="58" spans="1:8" s="189" customFormat="1" ht="30.75" hidden="1" customHeight="1" x14ac:dyDescent="0.25">
      <c r="A58" s="289" t="s">
        <v>228</v>
      </c>
      <c r="B58" s="289"/>
      <c r="C58" s="289"/>
      <c r="D58" s="190" t="s">
        <v>126</v>
      </c>
      <c r="E58" s="195">
        <v>539.85</v>
      </c>
      <c r="F58" s="192">
        <v>1.5</v>
      </c>
      <c r="G58" s="192">
        <f>E58*F58</f>
        <v>809.77500000000009</v>
      </c>
    </row>
    <row r="59" spans="1:8" s="189" customFormat="1" hidden="1" x14ac:dyDescent="0.25">
      <c r="A59" s="289" t="s">
        <v>229</v>
      </c>
      <c r="B59" s="289"/>
      <c r="C59" s="289"/>
      <c r="D59" s="190" t="s">
        <v>126</v>
      </c>
      <c r="E59" s="195">
        <f>E58</f>
        <v>539.85</v>
      </c>
      <c r="F59" s="196">
        <v>160</v>
      </c>
      <c r="G59" s="192">
        <f>E59*F59</f>
        <v>86376</v>
      </c>
    </row>
    <row r="60" spans="1:8" s="189" customFormat="1" hidden="1" x14ac:dyDescent="0.25">
      <c r="A60" s="286" t="s">
        <v>230</v>
      </c>
      <c r="B60" s="287"/>
      <c r="C60" s="287"/>
      <c r="D60" s="190" t="s">
        <v>126</v>
      </c>
      <c r="E60" s="195">
        <f>E59</f>
        <v>539.85</v>
      </c>
      <c r="F60" s="196">
        <v>20</v>
      </c>
      <c r="G60" s="192">
        <f>E60*F60</f>
        <v>10797</v>
      </c>
    </row>
    <row r="61" spans="1:8" hidden="1" x14ac:dyDescent="0.25">
      <c r="A61" s="290" t="str">
        <f>"TOTAL-"&amp;A57</f>
        <v>TOTAL-Reabilitare termică planșeu peste ultimul nivel</v>
      </c>
      <c r="B61" s="290"/>
      <c r="C61" s="290"/>
      <c r="D61" s="290"/>
      <c r="E61" s="290"/>
      <c r="F61" s="290"/>
      <c r="G61" s="194">
        <f>SUM(G58:G60)</f>
        <v>97982.774999999994</v>
      </c>
    </row>
    <row r="62" spans="1:8" hidden="1" x14ac:dyDescent="0.25"/>
    <row r="63" spans="1:8" s="189" customFormat="1" ht="15.75" hidden="1" customHeight="1" x14ac:dyDescent="0.25">
      <c r="A63" s="288" t="s">
        <v>231</v>
      </c>
      <c r="B63" s="288"/>
      <c r="C63" s="288"/>
      <c r="D63" s="288"/>
      <c r="E63" s="288"/>
      <c r="F63" s="288"/>
      <c r="G63" s="288"/>
    </row>
    <row r="64" spans="1:8" s="189" customFormat="1" hidden="1" x14ac:dyDescent="0.25">
      <c r="A64" s="289" t="s">
        <v>232</v>
      </c>
      <c r="B64" s="289"/>
      <c r="C64" s="289"/>
      <c r="D64" s="190" t="s">
        <v>126</v>
      </c>
      <c r="E64" s="195">
        <v>66.040000000000006</v>
      </c>
      <c r="F64" s="197">
        <f>48.73*1.05*1.05</f>
        <v>53.724825000000003</v>
      </c>
      <c r="G64" s="192">
        <f>E64*F64</f>
        <v>3547.9874430000004</v>
      </c>
    </row>
    <row r="65" spans="1:10" hidden="1" x14ac:dyDescent="0.25">
      <c r="A65" s="290" t="str">
        <f>"TOTAL-"&amp;A63</f>
        <v>TOTAL-Reabilitare termică planșeu peste subsol</v>
      </c>
      <c r="B65" s="290"/>
      <c r="C65" s="290"/>
      <c r="D65" s="290"/>
      <c r="E65" s="290"/>
      <c r="F65" s="290"/>
      <c r="G65" s="194">
        <f>SUM(G64:G64)</f>
        <v>3547.9874430000004</v>
      </c>
      <c r="H65" s="198"/>
    </row>
    <row r="66" spans="1:10" s="189" customFormat="1" ht="15.75" hidden="1" customHeight="1" x14ac:dyDescent="0.25">
      <c r="A66" s="199"/>
      <c r="B66" s="199"/>
      <c r="C66" s="199"/>
      <c r="D66" s="200"/>
      <c r="E66" s="201"/>
      <c r="F66" s="202"/>
      <c r="G66" s="202"/>
    </row>
    <row r="67" spans="1:10" s="189" customFormat="1" ht="15.75" hidden="1" customHeight="1" x14ac:dyDescent="0.25">
      <c r="A67" s="288" t="s">
        <v>233</v>
      </c>
      <c r="B67" s="288"/>
      <c r="C67" s="288"/>
      <c r="D67" s="288"/>
      <c r="E67" s="288"/>
      <c r="F67" s="288"/>
      <c r="G67" s="288"/>
    </row>
    <row r="68" spans="1:10" s="189" customFormat="1" hidden="1" x14ac:dyDescent="0.25">
      <c r="A68" s="289" t="s">
        <v>234</v>
      </c>
      <c r="B68" s="289"/>
      <c r="C68" s="289"/>
      <c r="D68" s="190" t="s">
        <v>126</v>
      </c>
      <c r="E68" s="195">
        <v>149.6</v>
      </c>
      <c r="F68" s="192">
        <v>30</v>
      </c>
      <c r="G68" s="192">
        <f>E68*F68</f>
        <v>4488</v>
      </c>
    </row>
    <row r="69" spans="1:10" s="189" customFormat="1" ht="31.5" hidden="1" customHeight="1" x14ac:dyDescent="0.25">
      <c r="A69" s="289" t="s">
        <v>235</v>
      </c>
      <c r="B69" s="289"/>
      <c r="C69" s="289"/>
      <c r="D69" s="190" t="s">
        <v>126</v>
      </c>
      <c r="E69" s="195">
        <f>E68</f>
        <v>149.6</v>
      </c>
      <c r="F69" s="192">
        <v>392</v>
      </c>
      <c r="G69" s="192">
        <f>E69*F69</f>
        <v>58643.199999999997</v>
      </c>
    </row>
    <row r="70" spans="1:10" hidden="1" x14ac:dyDescent="0.25">
      <c r="A70" s="290" t="str">
        <f>"TOTAL-"&amp;A67</f>
        <v>TOTAL-Reabilitare termică fațadă vitrată</v>
      </c>
      <c r="B70" s="290"/>
      <c r="C70" s="290"/>
      <c r="D70" s="290"/>
      <c r="E70" s="290"/>
      <c r="F70" s="290"/>
      <c r="G70" s="194">
        <f>SUM(G68:G69)</f>
        <v>63131.199999999997</v>
      </c>
    </row>
    <row r="71" spans="1:10" ht="15" hidden="1" customHeight="1" x14ac:dyDescent="0.25">
      <c r="B71" s="141"/>
    </row>
    <row r="72" spans="1:10" s="189" customFormat="1" ht="15.75" hidden="1" customHeight="1" x14ac:dyDescent="0.25">
      <c r="A72" s="288" t="s">
        <v>236</v>
      </c>
      <c r="B72" s="288"/>
      <c r="C72" s="288"/>
      <c r="D72" s="288"/>
      <c r="E72" s="288"/>
      <c r="F72" s="288"/>
      <c r="G72" s="288"/>
      <c r="H72" s="193"/>
      <c r="I72" s="193"/>
    </row>
    <row r="73" spans="1:10" s="189" customFormat="1" ht="31.5" hidden="1" customHeight="1" x14ac:dyDescent="0.25">
      <c r="A73" s="289" t="s">
        <v>237</v>
      </c>
      <c r="B73" s="289"/>
      <c r="C73" s="289"/>
      <c r="D73" s="203" t="s">
        <v>126</v>
      </c>
      <c r="E73" s="204">
        <f>E75</f>
        <v>3253.9300000000003</v>
      </c>
      <c r="F73" s="192">
        <v>3.04</v>
      </c>
      <c r="G73" s="192">
        <v>9888.1</v>
      </c>
      <c r="H73" s="205"/>
      <c r="I73" s="206"/>
    </row>
    <row r="74" spans="1:10" s="189" customFormat="1" ht="31.5" hidden="1" customHeight="1" x14ac:dyDescent="0.25">
      <c r="A74" s="289" t="s">
        <v>238</v>
      </c>
      <c r="B74" s="289"/>
      <c r="C74" s="289"/>
      <c r="D74" s="203" t="s">
        <v>126</v>
      </c>
      <c r="E74" s="204">
        <f>E73</f>
        <v>3253.9300000000003</v>
      </c>
      <c r="F74" s="192" t="e">
        <f>SUM(#REF!)*0.15*0.4/E74</f>
        <v>#REF!</v>
      </c>
      <c r="G74" s="192" t="e">
        <f>PRODUCT(F74,E74)</f>
        <v>#REF!</v>
      </c>
      <c r="H74" s="206"/>
      <c r="I74" s="206"/>
      <c r="J74" s="193"/>
    </row>
    <row r="75" spans="1:10" s="189" customFormat="1" ht="31.5" hidden="1" customHeight="1" x14ac:dyDescent="0.25">
      <c r="A75" s="289" t="s">
        <v>239</v>
      </c>
      <c r="B75" s="289"/>
      <c r="C75" s="289"/>
      <c r="D75" s="203" t="s">
        <v>126</v>
      </c>
      <c r="E75" s="204">
        <f>E51+E53+E52+E50</f>
        <v>3253.9300000000003</v>
      </c>
      <c r="F75" s="192" t="e">
        <f>SUM(#REF!)*0.15*0.5/E75</f>
        <v>#REF!</v>
      </c>
      <c r="G75" s="192" t="e">
        <f>PRODUCT(F75,E75)</f>
        <v>#REF!</v>
      </c>
      <c r="H75" s="205"/>
      <c r="I75" s="206"/>
    </row>
    <row r="76" spans="1:10" s="206" customFormat="1" hidden="1" x14ac:dyDescent="0.25">
      <c r="A76" s="294" t="str">
        <f>"TOTAL-"&amp;A72</f>
        <v xml:space="preserve">TOTAL-Cheltuieli conexe </v>
      </c>
      <c r="B76" s="294"/>
      <c r="C76" s="294"/>
      <c r="D76" s="294"/>
      <c r="E76" s="294"/>
      <c r="F76" s="294"/>
      <c r="G76" s="207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2"/>
      <c r="B80" s="173" t="s">
        <v>240</v>
      </c>
      <c r="C80" s="174"/>
      <c r="D80" s="174"/>
      <c r="E80" s="175"/>
      <c r="G80" s="174"/>
    </row>
    <row r="81" spans="1:7" s="134" customFormat="1" ht="16.350000000000001" hidden="1" customHeight="1" x14ac:dyDescent="0.3">
      <c r="A81" s="172"/>
      <c r="B81" s="176" t="s">
        <v>207</v>
      </c>
      <c r="D81" s="177"/>
      <c r="E81" s="295" t="s">
        <v>208</v>
      </c>
      <c r="F81" s="295"/>
      <c r="G81" s="295"/>
    </row>
    <row r="82" spans="1:7" s="134" customFormat="1" ht="16.350000000000001" hidden="1" customHeight="1" x14ac:dyDescent="0.3">
      <c r="A82" s="172"/>
      <c r="B82" s="176" t="s">
        <v>241</v>
      </c>
      <c r="D82" s="179"/>
      <c r="E82" s="296" t="s">
        <v>209</v>
      </c>
      <c r="F82" s="296"/>
      <c r="G82" s="296"/>
    </row>
    <row r="83" spans="1:7" s="134" customFormat="1" ht="16.350000000000001" hidden="1" customHeight="1" x14ac:dyDescent="0.3">
      <c r="A83" s="172"/>
      <c r="C83" s="179"/>
      <c r="D83" s="179"/>
      <c r="E83" s="296"/>
      <c r="F83" s="296"/>
      <c r="G83" s="296"/>
    </row>
    <row r="84" spans="1:7" s="147" customFormat="1" ht="16.350000000000001" hidden="1" customHeight="1" x14ac:dyDescent="0.25">
      <c r="A84" s="208"/>
      <c r="B84" s="209"/>
      <c r="C84" s="179"/>
      <c r="D84" s="179"/>
      <c r="E84" s="296"/>
      <c r="F84" s="296"/>
      <c r="G84" s="296"/>
    </row>
    <row r="85" spans="1:7" s="210" customFormat="1" hidden="1" x14ac:dyDescent="0.25">
      <c r="A85" s="297" t="s">
        <v>242</v>
      </c>
      <c r="B85" s="297"/>
      <c r="C85" s="297"/>
      <c r="D85" s="297"/>
      <c r="E85" s="297"/>
      <c r="F85" s="297"/>
      <c r="G85" s="297"/>
    </row>
    <row r="86" spans="1:7" s="210" customFormat="1" hidden="1" x14ac:dyDescent="0.25">
      <c r="A86" s="298" t="s">
        <v>243</v>
      </c>
      <c r="B86" s="298"/>
      <c r="C86" s="298"/>
      <c r="D86" s="298"/>
      <c r="E86" s="298"/>
      <c r="F86" s="298"/>
      <c r="G86" s="298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="60" zoomScaleNormal="100" workbookViewId="0">
      <selection sqref="A1:XFD1048576"/>
    </sheetView>
  </sheetViews>
  <sheetFormatPr defaultColWidth="9.5703125" defaultRowHeight="15.75" x14ac:dyDescent="0.25"/>
  <cols>
    <col min="1" max="1" width="8.7109375" style="141" customWidth="1"/>
    <col min="2" max="2" width="39.28515625" style="167" customWidth="1"/>
    <col min="3" max="3" width="7.7109375" style="236" customWidth="1"/>
    <col min="4" max="4" width="7.7109375" style="233" customWidth="1"/>
    <col min="5" max="8" width="7.7109375" style="236" customWidth="1"/>
    <col min="9" max="14" width="7.7109375" style="233" customWidth="1"/>
    <col min="15" max="16384" width="9.5703125" style="141"/>
  </cols>
  <sheetData>
    <row r="1" spans="1:14" x14ac:dyDescent="0.25">
      <c r="A1" s="299" t="s">
        <v>245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x14ac:dyDescent="0.25">
      <c r="A2" s="299" t="s">
        <v>246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14" ht="18" x14ac:dyDescent="0.25">
      <c r="A3" s="300" t="s">
        <v>247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14" x14ac:dyDescent="0.25">
      <c r="A4" s="301" t="s">
        <v>0</v>
      </c>
      <c r="B4" s="301" t="s">
        <v>179</v>
      </c>
      <c r="C4" s="302" t="s">
        <v>248</v>
      </c>
      <c r="D4" s="302" t="s">
        <v>249</v>
      </c>
      <c r="E4" s="302" t="s">
        <v>250</v>
      </c>
      <c r="F4" s="302" t="s">
        <v>251</v>
      </c>
      <c r="G4" s="302" t="s">
        <v>252</v>
      </c>
      <c r="H4" s="302" t="s">
        <v>253</v>
      </c>
      <c r="I4" s="302" t="s">
        <v>254</v>
      </c>
      <c r="J4" s="302" t="s">
        <v>255</v>
      </c>
      <c r="K4" s="302" t="s">
        <v>256</v>
      </c>
      <c r="L4" s="302" t="s">
        <v>257</v>
      </c>
      <c r="M4" s="302" t="s">
        <v>258</v>
      </c>
      <c r="N4" s="302" t="s">
        <v>259</v>
      </c>
    </row>
    <row r="5" spans="1:14" x14ac:dyDescent="0.25">
      <c r="A5" s="301"/>
      <c r="B5" s="301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212" customFormat="1" ht="12.75" x14ac:dyDescent="0.2">
      <c r="A6" s="306" t="s">
        <v>183</v>
      </c>
      <c r="B6" s="306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</row>
    <row r="7" spans="1:14" x14ac:dyDescent="0.25">
      <c r="A7" s="213" t="s">
        <v>72</v>
      </c>
      <c r="B7" s="214" t="s">
        <v>73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</row>
    <row r="8" spans="1:14" x14ac:dyDescent="0.25">
      <c r="A8" s="213" t="s">
        <v>184</v>
      </c>
      <c r="B8" s="216" t="s">
        <v>185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</row>
    <row r="9" spans="1:14" x14ac:dyDescent="0.25">
      <c r="A9" s="213" t="s">
        <v>186</v>
      </c>
      <c r="B9" s="217" t="s">
        <v>187</v>
      </c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</row>
    <row r="10" spans="1:14" x14ac:dyDescent="0.25">
      <c r="A10" s="218" t="s">
        <v>260</v>
      </c>
      <c r="B10" s="219" t="s">
        <v>218</v>
      </c>
      <c r="C10" s="220"/>
      <c r="D10" s="220"/>
      <c r="E10" s="220"/>
      <c r="F10" s="220"/>
      <c r="G10" s="220"/>
      <c r="H10" s="220"/>
      <c r="I10" s="220"/>
      <c r="J10" s="220"/>
      <c r="K10" s="220"/>
      <c r="L10" s="221"/>
      <c r="M10" s="221"/>
      <c r="N10" s="221"/>
    </row>
    <row r="11" spans="1:14" x14ac:dyDescent="0.25">
      <c r="A11" s="218" t="s">
        <v>261</v>
      </c>
      <c r="B11" s="219" t="s">
        <v>227</v>
      </c>
      <c r="C11" s="221"/>
      <c r="D11" s="221"/>
      <c r="E11" s="221"/>
      <c r="F11" s="221"/>
      <c r="G11" s="221"/>
      <c r="H11" s="221"/>
      <c r="I11" s="221"/>
      <c r="J11" s="222"/>
      <c r="K11" s="222"/>
      <c r="L11" s="222"/>
      <c r="M11" s="223"/>
      <c r="N11" s="221"/>
    </row>
    <row r="12" spans="1:14" x14ac:dyDescent="0.25">
      <c r="A12" s="218" t="s">
        <v>262</v>
      </c>
      <c r="B12" s="219" t="s">
        <v>231</v>
      </c>
      <c r="C12" s="221"/>
      <c r="D12" s="221"/>
      <c r="E12" s="221"/>
      <c r="F12" s="221"/>
      <c r="G12" s="221"/>
      <c r="H12" s="224"/>
      <c r="I12" s="224"/>
      <c r="J12" s="224"/>
      <c r="K12" s="224"/>
      <c r="L12" s="224"/>
      <c r="M12" s="221"/>
      <c r="N12" s="221"/>
    </row>
    <row r="13" spans="1:14" x14ac:dyDescent="0.25">
      <c r="A13" s="218" t="s">
        <v>263</v>
      </c>
      <c r="B13" s="219" t="s">
        <v>233</v>
      </c>
      <c r="C13" s="221"/>
      <c r="D13" s="221"/>
      <c r="E13" s="221"/>
      <c r="F13" s="221"/>
      <c r="G13" s="221"/>
      <c r="H13" s="221"/>
      <c r="I13" s="221"/>
      <c r="J13" s="225"/>
      <c r="K13" s="225"/>
      <c r="L13" s="225"/>
      <c r="M13" s="226"/>
      <c r="N13" s="226"/>
    </row>
    <row r="14" spans="1:14" x14ac:dyDescent="0.25">
      <c r="A14" s="213" t="s">
        <v>188</v>
      </c>
      <c r="B14" s="217" t="s">
        <v>189</v>
      </c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</row>
    <row r="15" spans="1:14" x14ac:dyDescent="0.25">
      <c r="A15" s="213" t="s">
        <v>190</v>
      </c>
      <c r="B15" s="217" t="s">
        <v>191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7"/>
      <c r="M15" s="227"/>
      <c r="N15" s="227"/>
    </row>
    <row r="16" spans="1:14" hidden="1" x14ac:dyDescent="0.25">
      <c r="A16" s="213" t="s">
        <v>264</v>
      </c>
      <c r="B16" s="217" t="s">
        <v>265</v>
      </c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</row>
    <row r="17" spans="1:14" hidden="1" x14ac:dyDescent="0.25">
      <c r="A17" s="213" t="s">
        <v>266</v>
      </c>
      <c r="B17" s="217" t="s">
        <v>267</v>
      </c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</row>
    <row r="18" spans="1:14" hidden="1" x14ac:dyDescent="0.25">
      <c r="A18" s="213" t="s">
        <v>268</v>
      </c>
      <c r="B18" s="217" t="s">
        <v>269</v>
      </c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</row>
    <row r="19" spans="1:14" hidden="1" x14ac:dyDescent="0.25">
      <c r="A19" s="213" t="s">
        <v>270</v>
      </c>
      <c r="B19" s="217" t="s">
        <v>271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</row>
    <row r="20" spans="1:14" x14ac:dyDescent="0.25">
      <c r="A20" s="228" t="s">
        <v>199</v>
      </c>
      <c r="B20" s="214" t="s">
        <v>75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</row>
    <row r="21" spans="1:14" x14ac:dyDescent="0.25">
      <c r="A21" s="306" t="s">
        <v>200</v>
      </c>
      <c r="B21" s="307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</row>
    <row r="22" spans="1:14" ht="25.5" x14ac:dyDescent="0.25">
      <c r="A22" s="228" t="s">
        <v>201</v>
      </c>
      <c r="B22" s="229" t="s">
        <v>77</v>
      </c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27"/>
    </row>
    <row r="23" spans="1:14" ht="25.5" x14ac:dyDescent="0.25">
      <c r="A23" s="228" t="s">
        <v>202</v>
      </c>
      <c r="B23" s="229" t="s">
        <v>79</v>
      </c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30"/>
    </row>
    <row r="24" spans="1:14" x14ac:dyDescent="0.25">
      <c r="A24" s="228" t="s">
        <v>203</v>
      </c>
      <c r="B24" s="231" t="s">
        <v>81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</row>
    <row r="25" spans="1:14" x14ac:dyDescent="0.25">
      <c r="A25" s="228" t="s">
        <v>204</v>
      </c>
      <c r="B25" s="214" t="s">
        <v>83</v>
      </c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</row>
    <row r="26" spans="1:14" x14ac:dyDescent="0.25">
      <c r="A26" s="306" t="s">
        <v>205</v>
      </c>
      <c r="B26" s="307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</row>
    <row r="27" spans="1:14" s="212" customFormat="1" ht="12.75" x14ac:dyDescent="0.2">
      <c r="A27" s="306" t="s">
        <v>272</v>
      </c>
      <c r="B27" s="306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</row>
    <row r="28" spans="1:14" x14ac:dyDescent="0.25">
      <c r="A28" s="213" t="s">
        <v>86</v>
      </c>
      <c r="B28" s="214" t="s">
        <v>273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</row>
    <row r="29" spans="1:14" s="232" customFormat="1" ht="15" hidden="1" thickBot="1" x14ac:dyDescent="0.25">
      <c r="A29" s="303" t="s">
        <v>274</v>
      </c>
      <c r="B29" s="304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</row>
    <row r="30" spans="1:14" x14ac:dyDescent="0.25">
      <c r="A30" s="212"/>
      <c r="B30" s="232"/>
      <c r="C30" s="233"/>
      <c r="E30" s="233"/>
      <c r="F30" s="233"/>
      <c r="G30" s="233"/>
      <c r="H30" s="233"/>
    </row>
    <row r="31" spans="1:14" x14ac:dyDescent="0.25">
      <c r="A31" s="212"/>
      <c r="B31" s="234" t="s">
        <v>208</v>
      </c>
      <c r="C31" s="233"/>
      <c r="E31" s="233"/>
      <c r="F31" s="233"/>
      <c r="G31" s="233"/>
      <c r="H31" s="233"/>
    </row>
    <row r="32" spans="1:14" x14ac:dyDescent="0.25">
      <c r="A32" s="212"/>
      <c r="B32" s="235" t="s">
        <v>145</v>
      </c>
      <c r="C32" s="233"/>
      <c r="E32" s="233"/>
      <c r="F32" s="233"/>
      <c r="G32" s="233"/>
      <c r="H32" s="233"/>
    </row>
    <row r="33" spans="3:8" x14ac:dyDescent="0.25">
      <c r="C33" s="233"/>
      <c r="E33" s="233"/>
      <c r="F33" s="233"/>
      <c r="G33" s="233"/>
      <c r="H33" s="233"/>
    </row>
    <row r="34" spans="3:8" x14ac:dyDescent="0.25">
      <c r="C34" s="233"/>
      <c r="E34" s="233"/>
      <c r="F34" s="233"/>
      <c r="G34" s="233"/>
      <c r="H34" s="233"/>
    </row>
    <row r="35" spans="3:8" x14ac:dyDescent="0.25">
      <c r="C35" s="233"/>
      <c r="E35" s="233"/>
      <c r="F35" s="233"/>
      <c r="G35" s="233"/>
      <c r="H35" s="233"/>
    </row>
    <row r="36" spans="3:8" x14ac:dyDescent="0.25">
      <c r="C36" s="233"/>
      <c r="E36" s="233"/>
      <c r="F36" s="233"/>
      <c r="G36" s="233"/>
      <c r="H36" s="233"/>
    </row>
    <row r="37" spans="3:8" x14ac:dyDescent="0.25">
      <c r="C37" s="233"/>
      <c r="E37" s="233"/>
      <c r="F37" s="233"/>
      <c r="G37" s="233"/>
      <c r="H37" s="233"/>
    </row>
    <row r="38" spans="3:8" x14ac:dyDescent="0.25">
      <c r="C38" s="233"/>
      <c r="E38" s="233"/>
      <c r="F38" s="233"/>
      <c r="G38" s="233"/>
      <c r="H38" s="233"/>
    </row>
    <row r="39" spans="3:8" x14ac:dyDescent="0.25">
      <c r="C39" s="233"/>
      <c r="E39" s="233"/>
      <c r="F39" s="233"/>
      <c r="G39" s="233"/>
      <c r="H39" s="233"/>
    </row>
    <row r="40" spans="3:8" x14ac:dyDescent="0.25">
      <c r="C40" s="233"/>
      <c r="E40" s="233"/>
      <c r="F40" s="233"/>
      <c r="G40" s="233"/>
      <c r="H40" s="233"/>
    </row>
    <row r="41" spans="3:8" x14ac:dyDescent="0.25">
      <c r="C41" s="233"/>
      <c r="E41" s="233"/>
      <c r="F41" s="233"/>
      <c r="G41" s="233"/>
      <c r="H41" s="233"/>
    </row>
    <row r="42" spans="3:8" x14ac:dyDescent="0.25">
      <c r="C42" s="233"/>
      <c r="E42" s="233"/>
      <c r="F42" s="233"/>
      <c r="G42" s="233"/>
      <c r="H42" s="233"/>
    </row>
    <row r="43" spans="3:8" x14ac:dyDescent="0.25">
      <c r="C43" s="233"/>
      <c r="E43" s="233"/>
      <c r="F43" s="233"/>
      <c r="G43" s="233"/>
      <c r="H43" s="233"/>
    </row>
    <row r="44" spans="3:8" x14ac:dyDescent="0.25">
      <c r="C44" s="233"/>
      <c r="E44" s="233"/>
      <c r="F44" s="233"/>
      <c r="G44" s="233"/>
      <c r="H44" s="233"/>
    </row>
    <row r="45" spans="3:8" x14ac:dyDescent="0.25">
      <c r="C45" s="233"/>
      <c r="E45" s="233"/>
      <c r="F45" s="233"/>
      <c r="G45" s="233"/>
      <c r="H45" s="233"/>
    </row>
    <row r="46" spans="3:8" x14ac:dyDescent="0.25">
      <c r="C46" s="233"/>
      <c r="E46" s="233"/>
      <c r="F46" s="233"/>
      <c r="G46" s="233"/>
      <c r="H46" s="233"/>
    </row>
    <row r="47" spans="3:8" x14ac:dyDescent="0.25">
      <c r="C47" s="233"/>
      <c r="E47" s="233"/>
      <c r="F47" s="233"/>
      <c r="G47" s="233"/>
      <c r="H47" s="233"/>
    </row>
    <row r="48" spans="3:8" x14ac:dyDescent="0.25">
      <c r="C48" s="233"/>
      <c r="E48" s="233"/>
      <c r="F48" s="233"/>
      <c r="G48" s="233"/>
      <c r="H48" s="233"/>
    </row>
    <row r="49" spans="3:8" x14ac:dyDescent="0.25">
      <c r="C49" s="233"/>
      <c r="E49" s="233"/>
      <c r="F49" s="233"/>
      <c r="G49" s="233"/>
      <c r="H49" s="233"/>
    </row>
    <row r="50" spans="3:8" x14ac:dyDescent="0.25">
      <c r="C50" s="233"/>
      <c r="E50" s="233"/>
      <c r="F50" s="233"/>
      <c r="G50" s="233"/>
      <c r="H50" s="233"/>
    </row>
    <row r="51" spans="3:8" x14ac:dyDescent="0.25">
      <c r="C51" s="233"/>
      <c r="E51" s="233"/>
      <c r="F51" s="233"/>
      <c r="G51" s="233"/>
      <c r="H51" s="233"/>
    </row>
    <row r="52" spans="3:8" x14ac:dyDescent="0.25">
      <c r="C52" s="233"/>
      <c r="E52" s="233"/>
      <c r="F52" s="233"/>
      <c r="G52" s="233"/>
      <c r="H52" s="233"/>
    </row>
    <row r="53" spans="3:8" x14ac:dyDescent="0.25">
      <c r="C53" s="233"/>
      <c r="E53" s="233"/>
      <c r="F53" s="233"/>
      <c r="G53" s="233"/>
      <c r="H53" s="233"/>
    </row>
    <row r="54" spans="3:8" x14ac:dyDescent="0.25">
      <c r="C54" s="233"/>
      <c r="E54" s="233"/>
      <c r="F54" s="233"/>
      <c r="G54" s="233"/>
      <c r="H54" s="233"/>
    </row>
    <row r="55" spans="3:8" x14ac:dyDescent="0.25">
      <c r="C55" s="233"/>
      <c r="E55" s="233"/>
      <c r="F55" s="233"/>
      <c r="G55" s="233"/>
      <c r="H55" s="233"/>
    </row>
    <row r="56" spans="3:8" x14ac:dyDescent="0.25">
      <c r="C56" s="233"/>
      <c r="E56" s="233"/>
      <c r="F56" s="233"/>
      <c r="G56" s="233"/>
      <c r="H56" s="233"/>
    </row>
    <row r="57" spans="3:8" x14ac:dyDescent="0.25">
      <c r="C57" s="233"/>
      <c r="E57" s="233"/>
      <c r="F57" s="233"/>
      <c r="G57" s="233"/>
      <c r="H57" s="233"/>
    </row>
    <row r="58" spans="3:8" x14ac:dyDescent="0.25">
      <c r="C58" s="233"/>
      <c r="E58" s="233"/>
      <c r="F58" s="233"/>
      <c r="G58" s="233"/>
      <c r="H58" s="233"/>
    </row>
    <row r="59" spans="3:8" x14ac:dyDescent="0.25">
      <c r="C59" s="233"/>
      <c r="E59" s="233"/>
      <c r="F59" s="233"/>
      <c r="G59" s="233"/>
      <c r="H59" s="233"/>
    </row>
    <row r="60" spans="3:8" x14ac:dyDescent="0.25">
      <c r="C60" s="233"/>
      <c r="E60" s="233"/>
      <c r="F60" s="233"/>
      <c r="G60" s="233"/>
      <c r="H60" s="233"/>
    </row>
    <row r="61" spans="3:8" x14ac:dyDescent="0.25">
      <c r="C61" s="233"/>
      <c r="E61" s="233"/>
      <c r="F61" s="233"/>
      <c r="G61" s="233"/>
      <c r="H61" s="233"/>
    </row>
    <row r="62" spans="3:8" x14ac:dyDescent="0.25">
      <c r="C62" s="233"/>
      <c r="E62" s="233"/>
      <c r="F62" s="233"/>
      <c r="G62" s="233"/>
      <c r="H62" s="233"/>
    </row>
    <row r="63" spans="3:8" x14ac:dyDescent="0.25">
      <c r="C63" s="233"/>
      <c r="E63" s="233"/>
      <c r="F63" s="233"/>
      <c r="G63" s="233"/>
      <c r="H63" s="233"/>
    </row>
    <row r="64" spans="3:8" x14ac:dyDescent="0.25">
      <c r="C64" s="233"/>
      <c r="E64" s="233"/>
      <c r="F64" s="233"/>
      <c r="G64" s="233"/>
      <c r="H64" s="233"/>
    </row>
    <row r="65" spans="3:8" x14ac:dyDescent="0.25">
      <c r="C65" s="233"/>
      <c r="E65" s="233"/>
      <c r="F65" s="233"/>
      <c r="G65" s="233"/>
      <c r="H65" s="233"/>
    </row>
  </sheetData>
  <mergeCells count="24">
    <mergeCell ref="A29:B29"/>
    <mergeCell ref="C29:N29"/>
    <mergeCell ref="N4:N5"/>
    <mergeCell ref="A6:B6"/>
    <mergeCell ref="A21:B21"/>
    <mergeCell ref="A26:B26"/>
    <mergeCell ref="A27:B27"/>
    <mergeCell ref="C28:N28"/>
    <mergeCell ref="H4:H5"/>
    <mergeCell ref="I4:I5"/>
    <mergeCell ref="J4:J5"/>
    <mergeCell ref="K4:K5"/>
    <mergeCell ref="L4:L5"/>
    <mergeCell ref="M4:M5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</mergeCells>
  <pageMargins left="0.51181102362204722" right="0.11811023622047245" top="0.74803149606299213" bottom="0.15748031496062992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170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148</v>
      </c>
      <c r="B5" s="252"/>
      <c r="C5" s="252"/>
      <c r="D5" s="252"/>
      <c r="E5" s="252"/>
      <c r="F5" s="60"/>
    </row>
    <row r="6" spans="1:21" ht="18" customHeight="1" x14ac:dyDescent="0.25">
      <c r="A6" s="251" t="s">
        <v>149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3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09" t="s">
        <v>7</v>
      </c>
      <c r="B12" s="309"/>
      <c r="C12" s="309"/>
      <c r="D12" s="309"/>
      <c r="E12" s="309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09" t="s">
        <v>17</v>
      </c>
      <c r="B18" s="309"/>
      <c r="C18" s="309"/>
      <c r="D18" s="309"/>
      <c r="E18" s="309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09" t="s">
        <v>21</v>
      </c>
      <c r="B21" s="309"/>
      <c r="C21" s="309"/>
      <c r="D21" s="309"/>
      <c r="E21" s="309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45" t="s">
        <v>140</v>
      </c>
      <c r="J22" s="245"/>
      <c r="K22" s="245"/>
      <c r="L22" s="245"/>
      <c r="M22" s="245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09" t="s">
        <v>71</v>
      </c>
      <c r="B47" s="309"/>
      <c r="C47" s="309"/>
      <c r="D47" s="309"/>
      <c r="E47" s="309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09" t="s">
        <v>85</v>
      </c>
      <c r="B57" s="309"/>
      <c r="C57" s="309"/>
      <c r="D57" s="309"/>
      <c r="E57" s="309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0" t="s">
        <v>109</v>
      </c>
      <c r="B70" s="310"/>
      <c r="C70" s="310"/>
      <c r="D70" s="310"/>
      <c r="E70" s="310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1" t="s">
        <v>115</v>
      </c>
      <c r="B74" s="311"/>
      <c r="C74" s="311"/>
      <c r="D74" s="311"/>
      <c r="E74" s="311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12" t="s">
        <v>121</v>
      </c>
      <c r="B78" s="312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48" t="s">
        <v>146</v>
      </c>
      <c r="B1" s="248"/>
      <c r="C1" s="248"/>
      <c r="D1" s="248"/>
      <c r="E1" s="248"/>
    </row>
    <row r="2" spans="1:21" ht="12.75" customHeight="1" x14ac:dyDescent="0.25">
      <c r="C2" s="249"/>
      <c r="D2" s="249"/>
      <c r="E2" s="249"/>
    </row>
    <row r="3" spans="1:21" x14ac:dyDescent="0.25">
      <c r="A3" s="251" t="s">
        <v>171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148</v>
      </c>
      <c r="B5" s="252"/>
      <c r="C5" s="252"/>
      <c r="D5" s="252"/>
      <c r="E5" s="252"/>
      <c r="F5" s="60"/>
    </row>
    <row r="6" spans="1:21" ht="18" customHeight="1" x14ac:dyDescent="0.25">
      <c r="A6" s="251" t="s">
        <v>149</v>
      </c>
      <c r="B6" s="251"/>
      <c r="C6" s="251"/>
      <c r="D6" s="251"/>
      <c r="E6" s="251"/>
      <c r="F6" s="59"/>
    </row>
    <row r="7" spans="1:21" ht="6" customHeight="1" x14ac:dyDescent="0.25">
      <c r="B7" s="251"/>
      <c r="C7" s="251"/>
      <c r="D7" s="251"/>
      <c r="E7" s="251"/>
      <c r="F7" s="251"/>
    </row>
    <row r="8" spans="1:21" x14ac:dyDescent="0.25">
      <c r="A8" s="250" t="s">
        <v>0</v>
      </c>
      <c r="B8" s="250" t="s">
        <v>1</v>
      </c>
      <c r="C8" s="250" t="s">
        <v>2</v>
      </c>
      <c r="D8" s="250"/>
      <c r="E8" s="250"/>
      <c r="F8" s="240" t="s">
        <v>135</v>
      </c>
      <c r="G8" s="241" t="s">
        <v>136</v>
      </c>
      <c r="M8" s="242"/>
      <c r="N8" s="243"/>
      <c r="O8" s="243"/>
      <c r="P8" s="243"/>
      <c r="Q8" s="243"/>
    </row>
    <row r="9" spans="1:21" ht="31.5" x14ac:dyDescent="0.25">
      <c r="A9" s="250"/>
      <c r="B9" s="250"/>
      <c r="C9" s="93" t="s">
        <v>3</v>
      </c>
      <c r="D9" s="93" t="s">
        <v>4</v>
      </c>
      <c r="E9" s="93" t="s">
        <v>5</v>
      </c>
      <c r="F9" s="240"/>
      <c r="G9" s="241"/>
    </row>
    <row r="10" spans="1:21" x14ac:dyDescent="0.25">
      <c r="A10" s="250"/>
      <c r="B10" s="250"/>
      <c r="C10" s="93" t="s">
        <v>6</v>
      </c>
      <c r="D10" s="93" t="s">
        <v>6</v>
      </c>
      <c r="E10" s="93" t="s">
        <v>6</v>
      </c>
      <c r="F10" s="240"/>
      <c r="G10" s="241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3" t="s">
        <v>7</v>
      </c>
      <c r="B12" s="313"/>
      <c r="C12" s="313"/>
      <c r="D12" s="313"/>
      <c r="E12" s="313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3" t="s">
        <v>17</v>
      </c>
      <c r="B18" s="313"/>
      <c r="C18" s="313"/>
      <c r="D18" s="313"/>
      <c r="E18" s="313"/>
      <c r="H18" s="68"/>
      <c r="I18" s="245" t="s">
        <v>139</v>
      </c>
      <c r="J18" s="245"/>
      <c r="K18" s="245"/>
      <c r="L18" s="245"/>
      <c r="M18" s="245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5"/>
      <c r="J19" s="245"/>
      <c r="K19" s="245"/>
      <c r="L19" s="245"/>
      <c r="M19" s="245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45"/>
      <c r="J20" s="245"/>
      <c r="K20" s="245"/>
      <c r="L20" s="245"/>
      <c r="M20" s="245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3" t="s">
        <v>21</v>
      </c>
      <c r="B21" s="313"/>
      <c r="C21" s="313"/>
      <c r="D21" s="313"/>
      <c r="E21" s="313"/>
      <c r="H21" s="68"/>
      <c r="I21" s="245"/>
      <c r="J21" s="245"/>
      <c r="K21" s="245"/>
      <c r="L21" s="245"/>
      <c r="M21" s="245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45" t="s">
        <v>140</v>
      </c>
      <c r="J22" s="245"/>
      <c r="K22" s="245"/>
      <c r="L22" s="245"/>
      <c r="M22" s="245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5"/>
      <c r="J23" s="245"/>
      <c r="K23" s="245"/>
      <c r="L23" s="245"/>
      <c r="M23" s="245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5"/>
      <c r="J24" s="245"/>
      <c r="K24" s="245"/>
      <c r="L24" s="245"/>
      <c r="M24" s="245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5"/>
      <c r="J25" s="245"/>
      <c r="K25" s="245"/>
      <c r="L25" s="245"/>
      <c r="M25" s="245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5"/>
      <c r="J26" s="245"/>
      <c r="K26" s="245"/>
      <c r="L26" s="245"/>
      <c r="M26" s="245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45"/>
      <c r="J27" s="245"/>
      <c r="K27" s="245"/>
      <c r="L27" s="245"/>
      <c r="M27" s="245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13" t="s">
        <v>71</v>
      </c>
      <c r="B47" s="313"/>
      <c r="C47" s="313"/>
      <c r="D47" s="313"/>
      <c r="E47" s="313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13" t="s">
        <v>85</v>
      </c>
      <c r="B57" s="313"/>
      <c r="C57" s="313"/>
      <c r="D57" s="313"/>
      <c r="E57" s="313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314" t="s">
        <v>109</v>
      </c>
      <c r="B70" s="314"/>
      <c r="C70" s="314"/>
      <c r="D70" s="314"/>
      <c r="E70" s="314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5" t="s">
        <v>115</v>
      </c>
      <c r="B74" s="315"/>
      <c r="C74" s="315"/>
      <c r="D74" s="315"/>
      <c r="E74" s="315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'B15.'!C75</f>
        <v>11956.1</v>
      </c>
      <c r="D75" s="103">
        <f>19/100*C75</f>
        <v>2271.6590000000001</v>
      </c>
      <c r="E75" s="103">
        <f>C75+D75</f>
        <v>14227.759</v>
      </c>
      <c r="F75" s="62" t="s">
        <v>137</v>
      </c>
      <c r="P75" s="65">
        <f t="shared" si="8"/>
        <v>14227.759</v>
      </c>
      <c r="Q75" s="66">
        <f t="shared" si="9"/>
        <v>2271.6590000000001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11956.1</v>
      </c>
      <c r="D77" s="126">
        <f t="shared" ref="D77:E77" si="28">D75+D76</f>
        <v>2271.6590000000001</v>
      </c>
      <c r="E77" s="126">
        <f t="shared" si="28"/>
        <v>14227.759</v>
      </c>
      <c r="P77" s="65">
        <f t="shared" si="8"/>
        <v>14227.759</v>
      </c>
      <c r="Q77" s="66">
        <f t="shared" si="9"/>
        <v>2271.6590000000001</v>
      </c>
      <c r="R77" s="67" t="b">
        <f t="shared" si="6"/>
        <v>1</v>
      </c>
    </row>
    <row r="78" spans="1:24" x14ac:dyDescent="0.25">
      <c r="A78" s="316" t="s">
        <v>121</v>
      </c>
      <c r="B78" s="316"/>
      <c r="C78" s="127">
        <f>C77+C73+C69+C56+C46+C20+C17</f>
        <v>90956.1</v>
      </c>
      <c r="D78" s="127">
        <f>D77+D73+D69+D56+D46+D20+D17</f>
        <v>17281.659</v>
      </c>
      <c r="E78" s="127">
        <f>C78+D78</f>
        <v>108237.75900000001</v>
      </c>
      <c r="P78" s="65">
        <f t="shared" si="8"/>
        <v>108237.75900000001</v>
      </c>
      <c r="Q78" s="66">
        <f t="shared" si="9"/>
        <v>17281.659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108237.75900000001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38" t="s">
        <v>127</v>
      </c>
      <c r="D88" s="238"/>
      <c r="E88" s="238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5" t="s">
        <v>146</v>
      </c>
      <c r="B1" s="255"/>
      <c r="C1" s="255"/>
      <c r="D1" s="255"/>
      <c r="E1" s="255"/>
    </row>
    <row r="2" spans="1:21" ht="12.75" customHeight="1" x14ac:dyDescent="0.25">
      <c r="C2" s="317"/>
      <c r="D2" s="317"/>
      <c r="E2" s="317"/>
    </row>
    <row r="3" spans="1:21" x14ac:dyDescent="0.25">
      <c r="A3" s="251" t="s">
        <v>147</v>
      </c>
      <c r="B3" s="251"/>
      <c r="C3" s="251"/>
      <c r="D3" s="251"/>
      <c r="E3" s="251"/>
    </row>
    <row r="4" spans="1:21" ht="14.25" customHeight="1" x14ac:dyDescent="0.25">
      <c r="A4" s="251" t="s">
        <v>150</v>
      </c>
      <c r="B4" s="251"/>
      <c r="C4" s="251"/>
      <c r="D4" s="251"/>
      <c r="E4" s="251"/>
      <c r="F4" s="60"/>
    </row>
    <row r="5" spans="1:21" ht="44.25" customHeight="1" x14ac:dyDescent="0.25">
      <c r="A5" s="252" t="s">
        <v>153</v>
      </c>
      <c r="B5" s="252"/>
      <c r="C5" s="252"/>
      <c r="D5" s="252"/>
      <c r="E5" s="252"/>
      <c r="F5" s="60"/>
    </row>
    <row r="6" spans="1:21" ht="18" customHeight="1" x14ac:dyDescent="0.25">
      <c r="A6" s="251" t="s">
        <v>154</v>
      </c>
      <c r="B6" s="251"/>
      <c r="C6" s="251"/>
      <c r="D6" s="251"/>
      <c r="E6" s="251"/>
      <c r="F6" s="59"/>
    </row>
    <row r="7" spans="1:21" ht="6" customHeight="1" thickBot="1" x14ac:dyDescent="0.3">
      <c r="B7" s="251"/>
      <c r="C7" s="251"/>
      <c r="D7" s="251"/>
      <c r="E7" s="251"/>
      <c r="F7" s="251"/>
    </row>
    <row r="8" spans="1:21" ht="16.5" thickBot="1" x14ac:dyDescent="0.3">
      <c r="A8" s="318" t="s">
        <v>0</v>
      </c>
      <c r="B8" s="318" t="s">
        <v>1</v>
      </c>
      <c r="C8" s="321" t="s">
        <v>2</v>
      </c>
      <c r="D8" s="322"/>
      <c r="E8" s="323"/>
      <c r="F8" s="324" t="s">
        <v>135</v>
      </c>
      <c r="G8" s="332" t="s">
        <v>136</v>
      </c>
      <c r="M8" s="326"/>
      <c r="N8" s="327"/>
      <c r="O8" s="327"/>
      <c r="P8" s="327"/>
      <c r="Q8" s="327"/>
    </row>
    <row r="9" spans="1:21" ht="32.25" thickBot="1" x14ac:dyDescent="0.3">
      <c r="A9" s="319"/>
      <c r="B9" s="319"/>
      <c r="C9" s="27" t="s">
        <v>3</v>
      </c>
      <c r="D9" s="2" t="s">
        <v>4</v>
      </c>
      <c r="E9" s="2" t="s">
        <v>5</v>
      </c>
      <c r="F9" s="324"/>
      <c r="G9" s="332"/>
    </row>
    <row r="10" spans="1:21" ht="16.5" thickBot="1" x14ac:dyDescent="0.3">
      <c r="A10" s="320"/>
      <c r="B10" s="320"/>
      <c r="C10" s="27" t="s">
        <v>6</v>
      </c>
      <c r="D10" s="2" t="s">
        <v>6</v>
      </c>
      <c r="E10" s="2" t="s">
        <v>6</v>
      </c>
      <c r="F10" s="324"/>
      <c r="G10" s="332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8" t="s">
        <v>7</v>
      </c>
      <c r="B12" s="329"/>
      <c r="C12" s="329"/>
      <c r="D12" s="329"/>
      <c r="E12" s="330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8" t="s">
        <v>17</v>
      </c>
      <c r="B18" s="329"/>
      <c r="C18" s="329"/>
      <c r="D18" s="329"/>
      <c r="E18" s="330"/>
      <c r="H18" s="5"/>
      <c r="I18" s="331" t="s">
        <v>139</v>
      </c>
      <c r="J18" s="331"/>
      <c r="K18" s="331"/>
      <c r="L18" s="331"/>
      <c r="M18" s="331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1"/>
      <c r="J19" s="331"/>
      <c r="K19" s="331"/>
      <c r="L19" s="331"/>
      <c r="M19" s="331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1"/>
      <c r="J20" s="331"/>
      <c r="K20" s="331"/>
      <c r="L20" s="331"/>
      <c r="M20" s="331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8" t="s">
        <v>21</v>
      </c>
      <c r="B21" s="329"/>
      <c r="C21" s="329"/>
      <c r="D21" s="329"/>
      <c r="E21" s="330"/>
      <c r="H21" s="5"/>
      <c r="I21" s="331"/>
      <c r="J21" s="331"/>
      <c r="K21" s="331"/>
      <c r="L21" s="331"/>
      <c r="M21" s="331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1" t="s">
        <v>140</v>
      </c>
      <c r="J22" s="331"/>
      <c r="K22" s="331"/>
      <c r="L22" s="331"/>
      <c r="M22" s="331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1"/>
      <c r="J23" s="331"/>
      <c r="K23" s="331"/>
      <c r="L23" s="331"/>
      <c r="M23" s="331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1"/>
      <c r="J24" s="331"/>
      <c r="K24" s="331"/>
      <c r="L24" s="331"/>
      <c r="M24" s="331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1"/>
      <c r="J25" s="331"/>
      <c r="K25" s="331"/>
      <c r="L25" s="331"/>
      <c r="M25" s="331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1"/>
      <c r="J26" s="331"/>
      <c r="K26" s="331"/>
      <c r="L26" s="331"/>
      <c r="M26" s="331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31"/>
      <c r="J27" s="331"/>
      <c r="K27" s="331"/>
      <c r="L27" s="331"/>
      <c r="M27" s="331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28" t="s">
        <v>71</v>
      </c>
      <c r="B47" s="329"/>
      <c r="C47" s="329"/>
      <c r="D47" s="329"/>
      <c r="E47" s="330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28" t="s">
        <v>85</v>
      </c>
      <c r="B57" s="329"/>
      <c r="C57" s="329"/>
      <c r="D57" s="329"/>
      <c r="E57" s="330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33" t="s">
        <v>109</v>
      </c>
      <c r="B70" s="334"/>
      <c r="C70" s="334"/>
      <c r="D70" s="334"/>
      <c r="E70" s="335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6" t="s">
        <v>115</v>
      </c>
      <c r="B74" s="337"/>
      <c r="C74" s="337"/>
      <c r="D74" s="337"/>
      <c r="E74" s="338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33" t="s">
        <v>121</v>
      </c>
      <c r="B78" s="335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5" t="s">
        <v>127</v>
      </c>
      <c r="D88" s="325"/>
      <c r="E88" s="325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B15.</vt:lpstr>
      <vt:lpstr>DO1</vt:lpstr>
      <vt:lpstr>DO2</vt:lpstr>
      <vt:lpstr>DO3</vt:lpstr>
      <vt:lpstr>DO4</vt:lpstr>
      <vt:lpstr>F6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'A15'!Print_Area</vt:lpstr>
      <vt:lpstr>'A7'!Print_Area</vt:lpstr>
      <vt:lpstr>'B13'!Print_Area</vt:lpstr>
      <vt:lpstr>'B15'!Print_Area</vt:lpstr>
      <vt:lpstr>B15.!Print_Area</vt:lpstr>
      <vt:lpstr>'B3 EL'!Print_Area</vt:lpstr>
      <vt:lpstr>'B3 NEEL'!Print_Area</vt:lpstr>
      <vt:lpstr>'P6'!Print_Area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2025-01-17T08:09:28Z</cp:lastPrinted>
  <dcterms:created xsi:type="dcterms:W3CDTF">2024-01-25T11:07:57Z</dcterms:created>
  <dcterms:modified xsi:type="dcterms:W3CDTF">2025-01-17T08:09:33Z</dcterms:modified>
</cp:coreProperties>
</file>