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ivitati zilnice\SEDINTE CL\2025\Sedinta extra de indata 17 ianuarie 2025\Bl. 19, P+3, Sc. A și B, str. Elena Ghenescu\"/>
    </mc:Choice>
  </mc:AlternateContent>
  <bookViews>
    <workbookView xWindow="0" yWindow="0" windowWidth="28800" windowHeight="12090"/>
  </bookViews>
  <sheets>
    <sheet name="19." sheetId="3" r:id="rId1"/>
    <sheet name="DO 1" sheetId="13" r:id="rId2"/>
    <sheet name="DO 1.1" sheetId="18" r:id="rId3"/>
    <sheet name="DO 1.2" sheetId="19" r:id="rId4"/>
    <sheet name="DO 2" sheetId="14" r:id="rId5"/>
    <sheet name="DO 3" sheetId="15" r:id="rId6"/>
    <sheet name="DO 4" sheetId="17" r:id="rId7"/>
    <sheet name="DO 4.1" sheetId="20" r:id="rId8"/>
    <sheet name="DO 4.2" sheetId="21" r:id="rId9"/>
    <sheet name="F6" sheetId="16" r:id="rId10"/>
    <sheet name="B3 EL" sheetId="10" state="hidden" r:id="rId11"/>
    <sheet name="B3 NEEL" sheetId="12" state="hidden" r:id="rId12"/>
    <sheet name="P6" sheetId="4" state="hidden" r:id="rId13"/>
    <sheet name="A7" sheetId="5" state="hidden" r:id="rId14"/>
    <sheet name="A15" sheetId="6" state="hidden" r:id="rId15"/>
    <sheet name="B15" sheetId="7" state="hidden" r:id="rId16"/>
    <sheet name="B13" sheetId="8" state="hidden" r:id="rId17"/>
    <sheet name="19" sheetId="9" state="hidden" r:id="rId18"/>
  </sheets>
  <definedNames>
    <definedName name="_xlnm._FilterDatabase" localSheetId="17" hidden="1">'19'!$A$13:$E$88</definedName>
    <definedName name="_xlnm._FilterDatabase" localSheetId="0" hidden="1">'19.'!$A$13:$E$88</definedName>
    <definedName name="_xlnm._FilterDatabase" localSheetId="14" hidden="1">'A15'!$A$13:$E$88</definedName>
    <definedName name="_xlnm._FilterDatabase" localSheetId="13" hidden="1">'A7'!$A$13:$E$88</definedName>
    <definedName name="_xlnm._FilterDatabase" localSheetId="16" hidden="1">'B13'!$A$13:$E$88</definedName>
    <definedName name="_xlnm._FilterDatabase" localSheetId="15" hidden="1">'B15'!$A$13:$E$88</definedName>
    <definedName name="_xlnm._FilterDatabase" localSheetId="10" hidden="1">'B3 EL'!$A$13:$E$88</definedName>
    <definedName name="_xlnm._FilterDatabase" localSheetId="11" hidden="1">'B3 NEEL'!$A$13:$E$88</definedName>
    <definedName name="_xlnm._FilterDatabase" localSheetId="12" hidden="1">'P6'!$A$13:$E$88</definedName>
    <definedName name="_xlnm.Print_Area" localSheetId="17">'19'!$A$1:$E$101</definedName>
    <definedName name="_xlnm.Print_Area" localSheetId="0">'19.'!$A$1:$E$101</definedName>
    <definedName name="_xlnm.Print_Area" localSheetId="14">'A15'!$A$1:$E$101</definedName>
    <definedName name="_xlnm.Print_Area" localSheetId="13">'A7'!$A$1:$E$101</definedName>
    <definedName name="_xlnm.Print_Area" localSheetId="16">'B13'!$A$1:$E$101</definedName>
    <definedName name="_xlnm.Print_Area" localSheetId="15">'B15'!$A$1:$E$101</definedName>
    <definedName name="_xlnm.Print_Area" localSheetId="10">'B3 EL'!$A$1:$E$101</definedName>
    <definedName name="_xlnm.Print_Area" localSheetId="11">'B3 NEEL'!$A$1:$E$101</definedName>
    <definedName name="_xlnm.Print_Area" localSheetId="1">'DO 1'!$A$1:$G$97</definedName>
    <definedName name="_xlnm.Print_Area" localSheetId="6">'DO 4'!$A$1:$G$96</definedName>
    <definedName name="_xlnm.Print_Area" localSheetId="12">'P6'!$A$1:$E$101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0" l="1"/>
  <c r="E12" i="20"/>
  <c r="F12" i="18"/>
  <c r="E12" i="18"/>
  <c r="V41" i="3"/>
  <c r="V49" i="3"/>
  <c r="V50" i="3"/>
  <c r="V52" i="3"/>
  <c r="V53" i="3"/>
  <c r="A76" i="21" l="1"/>
  <c r="E75" i="21"/>
  <c r="F75" i="21" s="1"/>
  <c r="G75" i="21" s="1"/>
  <c r="A70" i="21"/>
  <c r="E69" i="21"/>
  <c r="G69" i="21" s="1"/>
  <c r="G68" i="21"/>
  <c r="A65" i="21"/>
  <c r="F64" i="21"/>
  <c r="G64" i="21" s="1"/>
  <c r="G65" i="21" s="1"/>
  <c r="A61" i="21"/>
  <c r="E59" i="21"/>
  <c r="E60" i="21" s="1"/>
  <c r="G60" i="21" s="1"/>
  <c r="G58" i="21"/>
  <c r="G54" i="21"/>
  <c r="G53" i="21"/>
  <c r="G52" i="21"/>
  <c r="G51" i="21"/>
  <c r="G50" i="21"/>
  <c r="G49" i="21"/>
  <c r="F49" i="21"/>
  <c r="B41" i="21"/>
  <c r="E25" i="21"/>
  <c r="F24" i="21"/>
  <c r="G24" i="21" s="1"/>
  <c r="F23" i="21"/>
  <c r="G23" i="21" s="1"/>
  <c r="F22" i="21"/>
  <c r="G22" i="21" s="1"/>
  <c r="G21" i="21"/>
  <c r="F20" i="21"/>
  <c r="E20" i="21"/>
  <c r="G19" i="21"/>
  <c r="G20" i="21" s="1"/>
  <c r="F17" i="21"/>
  <c r="G17" i="21" s="1"/>
  <c r="F16" i="21"/>
  <c r="G16" i="21" s="1"/>
  <c r="F15" i="21"/>
  <c r="G15" i="21" s="1"/>
  <c r="E14" i="21"/>
  <c r="G13" i="21"/>
  <c r="F13" i="21"/>
  <c r="G12" i="21"/>
  <c r="F11" i="21"/>
  <c r="G11" i="21" s="1"/>
  <c r="A2" i="21"/>
  <c r="A76" i="20"/>
  <c r="E75" i="20"/>
  <c r="F75" i="20" s="1"/>
  <c r="G75" i="20" s="1"/>
  <c r="A70" i="20"/>
  <c r="E69" i="20"/>
  <c r="G69" i="20" s="1"/>
  <c r="G70" i="20" s="1"/>
  <c r="G68" i="20"/>
  <c r="A65" i="20"/>
  <c r="F64" i="20"/>
  <c r="G64" i="20" s="1"/>
  <c r="G65" i="20" s="1"/>
  <c r="A61" i="20"/>
  <c r="E59" i="20"/>
  <c r="E60" i="20" s="1"/>
  <c r="G60" i="20" s="1"/>
  <c r="G58" i="20"/>
  <c r="G54" i="20"/>
  <c r="G53" i="20"/>
  <c r="G52" i="20"/>
  <c r="G51" i="20"/>
  <c r="G50" i="20"/>
  <c r="F49" i="20"/>
  <c r="G49" i="20" s="1"/>
  <c r="B41" i="20"/>
  <c r="E25" i="20"/>
  <c r="F24" i="20"/>
  <c r="G24" i="20" s="1"/>
  <c r="F23" i="20"/>
  <c r="G23" i="20" s="1"/>
  <c r="F22" i="20"/>
  <c r="G22" i="20" s="1"/>
  <c r="G21" i="20"/>
  <c r="F20" i="20"/>
  <c r="E20" i="20"/>
  <c r="G19" i="20"/>
  <c r="G20" i="20" s="1"/>
  <c r="F17" i="20"/>
  <c r="G17" i="20" s="1"/>
  <c r="F16" i="20"/>
  <c r="G16" i="20" s="1"/>
  <c r="F15" i="20"/>
  <c r="G15" i="20" s="1"/>
  <c r="F14" i="20"/>
  <c r="G14" i="20" s="1"/>
  <c r="E14" i="20"/>
  <c r="F13" i="20"/>
  <c r="G13" i="20" s="1"/>
  <c r="G12" i="20"/>
  <c r="G11" i="20"/>
  <c r="F11" i="20"/>
  <c r="E10" i="20"/>
  <c r="E18" i="20" s="1"/>
  <c r="E26" i="20" s="1"/>
  <c r="E99" i="17" s="1"/>
  <c r="A2" i="20"/>
  <c r="F101" i="13"/>
  <c r="G101" i="13"/>
  <c r="E101" i="13"/>
  <c r="F100" i="13"/>
  <c r="G12" i="18"/>
  <c r="G100" i="13" s="1"/>
  <c r="G102" i="13" s="1"/>
  <c r="A76" i="19"/>
  <c r="E75" i="19"/>
  <c r="F75" i="19" s="1"/>
  <c r="G75" i="19" s="1"/>
  <c r="E73" i="19"/>
  <c r="E74" i="19" s="1"/>
  <c r="F74" i="19" s="1"/>
  <c r="G74" i="19" s="1"/>
  <c r="G76" i="19" s="1"/>
  <c r="A70" i="19"/>
  <c r="E69" i="19"/>
  <c r="G69" i="19" s="1"/>
  <c r="G68" i="19"/>
  <c r="G70" i="19" s="1"/>
  <c r="A65" i="19"/>
  <c r="G64" i="19"/>
  <c r="G65" i="19" s="1"/>
  <c r="F64" i="19"/>
  <c r="A61" i="19"/>
  <c r="E59" i="19"/>
  <c r="E60" i="19" s="1"/>
  <c r="G60" i="19" s="1"/>
  <c r="G58" i="19"/>
  <c r="G54" i="19"/>
  <c r="G53" i="19"/>
  <c r="G52" i="19"/>
  <c r="G51" i="19"/>
  <c r="G50" i="19"/>
  <c r="F49" i="19"/>
  <c r="G49" i="19" s="1"/>
  <c r="G55" i="19" s="1"/>
  <c r="B41" i="19"/>
  <c r="E25" i="19"/>
  <c r="F25" i="19" s="1"/>
  <c r="F24" i="19"/>
  <c r="G24" i="19" s="1"/>
  <c r="F23" i="19"/>
  <c r="G23" i="19" s="1"/>
  <c r="F22" i="19"/>
  <c r="G22" i="19" s="1"/>
  <c r="F21" i="19"/>
  <c r="G21" i="19" s="1"/>
  <c r="E20" i="19"/>
  <c r="F20" i="19" s="1"/>
  <c r="F19" i="19"/>
  <c r="G19" i="19" s="1"/>
  <c r="G20" i="19" s="1"/>
  <c r="F17" i="19"/>
  <c r="G17" i="19" s="1"/>
  <c r="F16" i="19"/>
  <c r="G16" i="19" s="1"/>
  <c r="F15" i="19"/>
  <c r="G15" i="19" s="1"/>
  <c r="E14" i="19"/>
  <c r="F13" i="19"/>
  <c r="G13" i="19" s="1"/>
  <c r="G12" i="19"/>
  <c r="F11" i="19"/>
  <c r="G11" i="19" s="1"/>
  <c r="A2" i="19"/>
  <c r="A76" i="18"/>
  <c r="E75" i="18"/>
  <c r="F75" i="18" s="1"/>
  <c r="G75" i="18" s="1"/>
  <c r="A70" i="18"/>
  <c r="E69" i="18"/>
  <c r="G69" i="18" s="1"/>
  <c r="G68" i="18"/>
  <c r="A65" i="18"/>
  <c r="F64" i="18"/>
  <c r="G64" i="18" s="1"/>
  <c r="G65" i="18" s="1"/>
  <c r="A61" i="18"/>
  <c r="E59" i="18"/>
  <c r="G59" i="18" s="1"/>
  <c r="G58" i="18"/>
  <c r="G54" i="18"/>
  <c r="G53" i="18"/>
  <c r="G52" i="18"/>
  <c r="G51" i="18"/>
  <c r="G50" i="18"/>
  <c r="F49" i="18"/>
  <c r="G49" i="18" s="1"/>
  <c r="B41" i="18"/>
  <c r="E25" i="18"/>
  <c r="F25" i="18" s="1"/>
  <c r="F24" i="18"/>
  <c r="G24" i="18" s="1"/>
  <c r="F23" i="18"/>
  <c r="G23" i="18" s="1"/>
  <c r="F22" i="18"/>
  <c r="G22" i="18" s="1"/>
  <c r="F21" i="18"/>
  <c r="G21" i="18" s="1"/>
  <c r="E20" i="18"/>
  <c r="F20" i="18" s="1"/>
  <c r="F19" i="18"/>
  <c r="G19" i="18" s="1"/>
  <c r="G20" i="18" s="1"/>
  <c r="F17" i="18"/>
  <c r="G17" i="18" s="1"/>
  <c r="F16" i="18"/>
  <c r="G16" i="18" s="1"/>
  <c r="F15" i="18"/>
  <c r="G15" i="18" s="1"/>
  <c r="E14" i="18"/>
  <c r="F13" i="18"/>
  <c r="G13" i="18" s="1"/>
  <c r="F11" i="18"/>
  <c r="G11" i="18" s="1"/>
  <c r="A2" i="18"/>
  <c r="F102" i="13" l="1"/>
  <c r="E100" i="13"/>
  <c r="E102" i="13" s="1"/>
  <c r="G55" i="21"/>
  <c r="G25" i="18"/>
  <c r="F14" i="21"/>
  <c r="F10" i="21" s="1"/>
  <c r="F18" i="21" s="1"/>
  <c r="G70" i="18"/>
  <c r="G55" i="20"/>
  <c r="E10" i="21"/>
  <c r="E18" i="21" s="1"/>
  <c r="E26" i="21" s="1"/>
  <c r="E100" i="17" s="1"/>
  <c r="E101" i="17" s="1"/>
  <c r="G25" i="19"/>
  <c r="E73" i="20"/>
  <c r="E74" i="20" s="1"/>
  <c r="F74" i="20" s="1"/>
  <c r="G74" i="20" s="1"/>
  <c r="G76" i="20" s="1"/>
  <c r="E73" i="21"/>
  <c r="E74" i="21" s="1"/>
  <c r="F74" i="21" s="1"/>
  <c r="G74" i="21" s="1"/>
  <c r="G76" i="21" s="1"/>
  <c r="G55" i="18"/>
  <c r="E60" i="18"/>
  <c r="G60" i="18" s="1"/>
  <c r="G61" i="18" s="1"/>
  <c r="F10" i="20"/>
  <c r="F18" i="20" s="1"/>
  <c r="G25" i="20"/>
  <c r="G10" i="20"/>
  <c r="G18" i="20" s="1"/>
  <c r="G26" i="20" s="1"/>
  <c r="G99" i="17" s="1"/>
  <c r="G25" i="21"/>
  <c r="G70" i="21"/>
  <c r="F25" i="21"/>
  <c r="G59" i="21"/>
  <c r="G61" i="21" s="1"/>
  <c r="F25" i="20"/>
  <c r="G59" i="20"/>
  <c r="G61" i="20" s="1"/>
  <c r="E10" i="18"/>
  <c r="E18" i="18" s="1"/>
  <c r="E26" i="18" s="1"/>
  <c r="E10" i="19"/>
  <c r="E18" i="19" s="1"/>
  <c r="E26" i="19" s="1"/>
  <c r="F14" i="19"/>
  <c r="F10" i="19" s="1"/>
  <c r="F18" i="19" s="1"/>
  <c r="F26" i="19" s="1"/>
  <c r="G59" i="19"/>
  <c r="G61" i="19" s="1"/>
  <c r="G14" i="18"/>
  <c r="G10" i="18" s="1"/>
  <c r="G18" i="18" s="1"/>
  <c r="G26" i="18" s="1"/>
  <c r="E73" i="18"/>
  <c r="E74" i="18" s="1"/>
  <c r="F74" i="18" s="1"/>
  <c r="G74" i="18" s="1"/>
  <c r="G76" i="18" s="1"/>
  <c r="F14" i="18"/>
  <c r="F10" i="18" s="1"/>
  <c r="F18" i="18" s="1"/>
  <c r="F26" i="18" s="1"/>
  <c r="C61" i="3"/>
  <c r="D61" i="3"/>
  <c r="D53" i="3"/>
  <c r="C53" i="3"/>
  <c r="C52" i="3"/>
  <c r="C51" i="3"/>
  <c r="V51" i="3" s="1"/>
  <c r="D37" i="3"/>
  <c r="F25" i="17"/>
  <c r="F20" i="17"/>
  <c r="F20" i="14"/>
  <c r="A76" i="17"/>
  <c r="E75" i="17"/>
  <c r="E73" i="17" s="1"/>
  <c r="E74" i="17" s="1"/>
  <c r="F74" i="17" s="1"/>
  <c r="G74" i="17" s="1"/>
  <c r="G76" i="17" s="1"/>
  <c r="A70" i="17"/>
  <c r="E69" i="17"/>
  <c r="G69" i="17" s="1"/>
  <c r="G68" i="17"/>
  <c r="G70" i="17" s="1"/>
  <c r="A65" i="17"/>
  <c r="F64" i="17"/>
  <c r="G64" i="17" s="1"/>
  <c r="G65" i="17" s="1"/>
  <c r="A61" i="17"/>
  <c r="E59" i="17"/>
  <c r="G59" i="17" s="1"/>
  <c r="G58" i="17"/>
  <c r="G54" i="17"/>
  <c r="G53" i="17"/>
  <c r="G52" i="17"/>
  <c r="G51" i="17"/>
  <c r="G50" i="17"/>
  <c r="G49" i="17"/>
  <c r="G55" i="17" s="1"/>
  <c r="F49" i="17"/>
  <c r="B41" i="17"/>
  <c r="E25" i="17"/>
  <c r="F24" i="17"/>
  <c r="G24" i="17" s="1"/>
  <c r="F23" i="17"/>
  <c r="G23" i="17" s="1"/>
  <c r="F22" i="17"/>
  <c r="G22" i="17" s="1"/>
  <c r="G21" i="17"/>
  <c r="G25" i="17" s="1"/>
  <c r="E20" i="17"/>
  <c r="G19" i="17"/>
  <c r="G20" i="17" s="1"/>
  <c r="F17" i="17"/>
  <c r="G17" i="17" s="1"/>
  <c r="F16" i="17"/>
  <c r="G16" i="17" s="1"/>
  <c r="F15" i="17"/>
  <c r="G15" i="17" s="1"/>
  <c r="E14" i="17"/>
  <c r="F14" i="17" s="1"/>
  <c r="G14" i="17" s="1"/>
  <c r="F13" i="17"/>
  <c r="G13" i="17" s="1"/>
  <c r="G12" i="17"/>
  <c r="F11" i="17"/>
  <c r="G11" i="17" s="1"/>
  <c r="A2" i="17"/>
  <c r="A76" i="15"/>
  <c r="E75" i="15"/>
  <c r="F75" i="15" s="1"/>
  <c r="G75" i="15" s="1"/>
  <c r="E73" i="15"/>
  <c r="E74" i="15" s="1"/>
  <c r="F74" i="15" s="1"/>
  <c r="G74" i="15" s="1"/>
  <c r="G76" i="15" s="1"/>
  <c r="A70" i="15"/>
  <c r="E69" i="15"/>
  <c r="G69" i="15" s="1"/>
  <c r="G70" i="15" s="1"/>
  <c r="G68" i="15"/>
  <c r="A65" i="15"/>
  <c r="F64" i="15"/>
  <c r="G64" i="15" s="1"/>
  <c r="G65" i="15" s="1"/>
  <c r="A61" i="15"/>
  <c r="E59" i="15"/>
  <c r="E60" i="15" s="1"/>
  <c r="G60" i="15" s="1"/>
  <c r="G58" i="15"/>
  <c r="G54" i="15"/>
  <c r="G53" i="15"/>
  <c r="G52" i="15"/>
  <c r="G51" i="15"/>
  <c r="G50" i="15"/>
  <c r="F49" i="15"/>
  <c r="G49" i="15" s="1"/>
  <c r="G55" i="15" s="1"/>
  <c r="B41" i="15"/>
  <c r="E25" i="15"/>
  <c r="F24" i="15"/>
  <c r="G24" i="15" s="1"/>
  <c r="F23" i="15"/>
  <c r="G23" i="15" s="1"/>
  <c r="G22" i="15"/>
  <c r="F21" i="15"/>
  <c r="G21" i="15" s="1"/>
  <c r="G25" i="15" s="1"/>
  <c r="E20" i="15"/>
  <c r="F20" i="15" s="1"/>
  <c r="F19" i="15"/>
  <c r="G19" i="15" s="1"/>
  <c r="G20" i="15" s="1"/>
  <c r="F17" i="15"/>
  <c r="G17" i="15" s="1"/>
  <c r="F16" i="15"/>
  <c r="G16" i="15" s="1"/>
  <c r="F15" i="15"/>
  <c r="G15" i="15" s="1"/>
  <c r="E14" i="15"/>
  <c r="F14" i="15" s="1"/>
  <c r="G14" i="15" s="1"/>
  <c r="F13" i="15"/>
  <c r="G13" i="15" s="1"/>
  <c r="F12" i="15"/>
  <c r="G12" i="15" s="1"/>
  <c r="F11" i="15"/>
  <c r="E10" i="15"/>
  <c r="E18" i="15" s="1"/>
  <c r="A2" i="15"/>
  <c r="A76" i="14"/>
  <c r="E75" i="14"/>
  <c r="F75" i="14" s="1"/>
  <c r="G75" i="14" s="1"/>
  <c r="E73" i="14"/>
  <c r="E74" i="14" s="1"/>
  <c r="F74" i="14" s="1"/>
  <c r="G74" i="14" s="1"/>
  <c r="G76" i="14" s="1"/>
  <c r="A70" i="14"/>
  <c r="E69" i="14"/>
  <c r="G69" i="14" s="1"/>
  <c r="G68" i="14"/>
  <c r="A65" i="14"/>
  <c r="F64" i="14"/>
  <c r="G64" i="14" s="1"/>
  <c r="G65" i="14" s="1"/>
  <c r="A61" i="14"/>
  <c r="E59" i="14"/>
  <c r="E60" i="14" s="1"/>
  <c r="G60" i="14" s="1"/>
  <c r="G58" i="14"/>
  <c r="G54" i="14"/>
  <c r="G53" i="14"/>
  <c r="G52" i="14"/>
  <c r="G51" i="14"/>
  <c r="G50" i="14"/>
  <c r="F49" i="14"/>
  <c r="G49" i="14" s="1"/>
  <c r="G55" i="14" s="1"/>
  <c r="B41" i="14"/>
  <c r="E25" i="14"/>
  <c r="F24" i="14"/>
  <c r="G24" i="14" s="1"/>
  <c r="F23" i="14"/>
  <c r="G23" i="14" s="1"/>
  <c r="F22" i="14"/>
  <c r="G22" i="14" s="1"/>
  <c r="G21" i="14"/>
  <c r="G25" i="14" s="1"/>
  <c r="E20" i="14"/>
  <c r="G19" i="14"/>
  <c r="G20" i="14" s="1"/>
  <c r="G17" i="14"/>
  <c r="G14" i="14" s="1"/>
  <c r="F16" i="14"/>
  <c r="G16" i="14" s="1"/>
  <c r="F15" i="14"/>
  <c r="G15" i="14" s="1"/>
  <c r="E14" i="14"/>
  <c r="F13" i="14"/>
  <c r="G13" i="14" s="1"/>
  <c r="F12" i="14"/>
  <c r="G12" i="14" s="1"/>
  <c r="F11" i="14"/>
  <c r="G11" i="14" s="1"/>
  <c r="A2" i="14"/>
  <c r="A2" i="13"/>
  <c r="B41" i="13"/>
  <c r="A76" i="13"/>
  <c r="E75" i="13"/>
  <c r="F75" i="13" s="1"/>
  <c r="G75" i="13" s="1"/>
  <c r="A70" i="13"/>
  <c r="E69" i="13"/>
  <c r="G69" i="13" s="1"/>
  <c r="G68" i="13"/>
  <c r="A65" i="13"/>
  <c r="F64" i="13"/>
  <c r="G64" i="13" s="1"/>
  <c r="G65" i="13" s="1"/>
  <c r="A61" i="13"/>
  <c r="E59" i="13"/>
  <c r="G59" i="13" s="1"/>
  <c r="G58" i="13"/>
  <c r="G54" i="13"/>
  <c r="G53" i="13"/>
  <c r="G52" i="13"/>
  <c r="G51" i="13"/>
  <c r="G50" i="13"/>
  <c r="F49" i="13"/>
  <c r="G49" i="13" s="1"/>
  <c r="F24" i="13"/>
  <c r="G24" i="13" s="1"/>
  <c r="F23" i="13"/>
  <c r="G23" i="13" s="1"/>
  <c r="F22" i="13"/>
  <c r="G22" i="13" s="1"/>
  <c r="E25" i="13"/>
  <c r="F25" i="13" s="1"/>
  <c r="F17" i="13"/>
  <c r="G17" i="13" s="1"/>
  <c r="E14" i="13"/>
  <c r="F15" i="13"/>
  <c r="G15" i="13" s="1"/>
  <c r="F13" i="13"/>
  <c r="G13" i="13" s="1"/>
  <c r="F11" i="13"/>
  <c r="G11" i="13" s="1"/>
  <c r="G14" i="21" l="1"/>
  <c r="G10" i="21" s="1"/>
  <c r="G18" i="21" s="1"/>
  <c r="G26" i="21" s="1"/>
  <c r="G100" i="17" s="1"/>
  <c r="G101" i="17" s="1"/>
  <c r="G10" i="17"/>
  <c r="G18" i="17" s="1"/>
  <c r="G26" i="17" s="1"/>
  <c r="F14" i="14"/>
  <c r="F10" i="14" s="1"/>
  <c r="F18" i="14" s="1"/>
  <c r="F26" i="14" s="1"/>
  <c r="F10" i="17"/>
  <c r="F18" i="17" s="1"/>
  <c r="F26" i="17" s="1"/>
  <c r="F26" i="20"/>
  <c r="F99" i="17" s="1"/>
  <c r="F26" i="21"/>
  <c r="F100" i="17" s="1"/>
  <c r="F25" i="14"/>
  <c r="G10" i="14"/>
  <c r="G18" i="14" s="1"/>
  <c r="G26" i="14" s="1"/>
  <c r="F25" i="15"/>
  <c r="E53" i="3"/>
  <c r="G14" i="19"/>
  <c r="G10" i="19" s="1"/>
  <c r="G18" i="19" s="1"/>
  <c r="G26" i="19" s="1"/>
  <c r="G61" i="17"/>
  <c r="G70" i="14"/>
  <c r="E60" i="17"/>
  <c r="G60" i="17" s="1"/>
  <c r="E10" i="17"/>
  <c r="E18" i="17" s="1"/>
  <c r="E26" i="17" s="1"/>
  <c r="AB48" i="3" s="1"/>
  <c r="F75" i="17"/>
  <c r="G75" i="17" s="1"/>
  <c r="F10" i="15"/>
  <c r="E26" i="15"/>
  <c r="AB53" i="3" s="1"/>
  <c r="F18" i="15"/>
  <c r="F26" i="15" s="1"/>
  <c r="G59" i="15"/>
  <c r="G61" i="15" s="1"/>
  <c r="G11" i="15"/>
  <c r="G10" i="15" s="1"/>
  <c r="G18" i="15" s="1"/>
  <c r="G26" i="15" s="1"/>
  <c r="E10" i="14"/>
  <c r="E18" i="14" s="1"/>
  <c r="E26" i="14" s="1"/>
  <c r="AB52" i="3" s="1"/>
  <c r="G59" i="14"/>
  <c r="G61" i="14" s="1"/>
  <c r="G12" i="13"/>
  <c r="G55" i="13"/>
  <c r="G70" i="13"/>
  <c r="E73" i="13"/>
  <c r="E74" i="13" s="1"/>
  <c r="F74" i="13" s="1"/>
  <c r="G74" i="13" s="1"/>
  <c r="G76" i="13" s="1"/>
  <c r="E10" i="13"/>
  <c r="E18" i="13" s="1"/>
  <c r="F14" i="13"/>
  <c r="F10" i="13" s="1"/>
  <c r="F18" i="13" s="1"/>
  <c r="F21" i="13"/>
  <c r="E60" i="13"/>
  <c r="G60" i="13" s="1"/>
  <c r="G61" i="13" s="1"/>
  <c r="F16" i="13"/>
  <c r="G16" i="13" s="1"/>
  <c r="G102" i="17" l="1"/>
  <c r="C48" i="3"/>
  <c r="V48" i="3" s="1"/>
  <c r="G21" i="13"/>
  <c r="G25" i="13" s="1"/>
  <c r="D52" i="3"/>
  <c r="E52" i="3" s="1"/>
  <c r="D48" i="3"/>
  <c r="F26" i="13"/>
  <c r="F103" i="13" s="1"/>
  <c r="F101" i="17"/>
  <c r="F102" i="17" s="1"/>
  <c r="E102" i="17"/>
  <c r="G14" i="13"/>
  <c r="G10" i="13" s="1"/>
  <c r="G18" i="13" s="1"/>
  <c r="E20" i="13"/>
  <c r="F20" i="13" s="1"/>
  <c r="F19" i="13"/>
  <c r="G19" i="13" l="1"/>
  <c r="G20" i="13" s="1"/>
  <c r="G26" i="13" s="1"/>
  <c r="G103" i="13" s="1"/>
  <c r="D51" i="3"/>
  <c r="E51" i="3" s="1"/>
  <c r="E48" i="3"/>
  <c r="E26" i="13"/>
  <c r="AB51" i="3" l="1"/>
  <c r="AB54" i="3" s="1"/>
  <c r="E103" i="13"/>
  <c r="D49" i="3"/>
  <c r="E49" i="3" s="1"/>
  <c r="P49" i="3"/>
  <c r="Q49" i="3"/>
  <c r="D50" i="3"/>
  <c r="E50" i="3" s="1"/>
  <c r="P50" i="3"/>
  <c r="Q50" i="3"/>
  <c r="Q76" i="12"/>
  <c r="P76" i="12"/>
  <c r="D76" i="12"/>
  <c r="E76" i="12" s="1"/>
  <c r="Q74" i="12"/>
  <c r="P74" i="12"/>
  <c r="R74" i="12" s="1"/>
  <c r="C73" i="12"/>
  <c r="Q73" i="12" s="1"/>
  <c r="Q72" i="12"/>
  <c r="P72" i="12"/>
  <c r="D72" i="12"/>
  <c r="E72" i="12" s="1"/>
  <c r="Q71" i="12"/>
  <c r="P71" i="12"/>
  <c r="D71" i="12"/>
  <c r="E71" i="12" s="1"/>
  <c r="E73" i="12" s="1"/>
  <c r="R70" i="12"/>
  <c r="Q70" i="12"/>
  <c r="P70" i="12"/>
  <c r="Q68" i="12"/>
  <c r="P68" i="12"/>
  <c r="D68" i="12"/>
  <c r="E68" i="12" s="1"/>
  <c r="Q66" i="12"/>
  <c r="P66" i="12"/>
  <c r="E66" i="12"/>
  <c r="Q65" i="12"/>
  <c r="P65" i="12"/>
  <c r="E65" i="12"/>
  <c r="R65" i="12" s="1"/>
  <c r="C64" i="12"/>
  <c r="P64" i="12" s="1"/>
  <c r="Q62" i="12"/>
  <c r="P62" i="12"/>
  <c r="E62" i="12"/>
  <c r="D61" i="12"/>
  <c r="Q60" i="12"/>
  <c r="P60" i="12"/>
  <c r="D60" i="12"/>
  <c r="E60" i="12" s="1"/>
  <c r="Q59" i="12"/>
  <c r="P59" i="12"/>
  <c r="D59" i="12"/>
  <c r="E59" i="12" s="1"/>
  <c r="C58" i="12"/>
  <c r="D58" i="12" s="1"/>
  <c r="Q57" i="12"/>
  <c r="P57" i="12"/>
  <c r="R57" i="12" s="1"/>
  <c r="Q55" i="12"/>
  <c r="P55" i="12"/>
  <c r="R55" i="12" s="1"/>
  <c r="D55" i="12"/>
  <c r="E55" i="12" s="1"/>
  <c r="Q54" i="12"/>
  <c r="P54" i="12"/>
  <c r="D54" i="12"/>
  <c r="E54" i="12" s="1"/>
  <c r="R54" i="12" s="1"/>
  <c r="Q53" i="12"/>
  <c r="P53" i="12"/>
  <c r="D53" i="12"/>
  <c r="E53" i="12" s="1"/>
  <c r="Q52" i="12"/>
  <c r="P52" i="12"/>
  <c r="D52" i="12"/>
  <c r="E52" i="12" s="1"/>
  <c r="Q51" i="12"/>
  <c r="P51" i="12"/>
  <c r="D51" i="12"/>
  <c r="E51" i="12" s="1"/>
  <c r="Q50" i="12"/>
  <c r="P50" i="12"/>
  <c r="D50" i="12"/>
  <c r="E50" i="12" s="1"/>
  <c r="R50" i="12" s="1"/>
  <c r="Q49" i="12"/>
  <c r="P49" i="12"/>
  <c r="D49" i="12"/>
  <c r="D48" i="12" s="1"/>
  <c r="C48" i="12"/>
  <c r="C56" i="12" s="1"/>
  <c r="R47" i="12"/>
  <c r="Q47" i="12"/>
  <c r="P47" i="12"/>
  <c r="Q45" i="12"/>
  <c r="P45" i="12"/>
  <c r="D45" i="12"/>
  <c r="E45" i="12" s="1"/>
  <c r="Q44" i="12"/>
  <c r="P44" i="12"/>
  <c r="D44" i="12"/>
  <c r="E44" i="12" s="1"/>
  <c r="Q43" i="12"/>
  <c r="P43" i="12"/>
  <c r="D43" i="12"/>
  <c r="E43" i="12" s="1"/>
  <c r="Q42" i="12"/>
  <c r="P42" i="12"/>
  <c r="D42" i="12"/>
  <c r="E42" i="12" s="1"/>
  <c r="R42" i="12" s="1"/>
  <c r="C41" i="12"/>
  <c r="D41" i="12" s="1"/>
  <c r="Q39" i="12"/>
  <c r="P39" i="12"/>
  <c r="D39" i="12"/>
  <c r="E39" i="12" s="1"/>
  <c r="R39" i="12" s="1"/>
  <c r="Q38" i="12"/>
  <c r="P38" i="12"/>
  <c r="D38" i="12"/>
  <c r="E38" i="12" s="1"/>
  <c r="C37" i="12"/>
  <c r="D37" i="12" s="1"/>
  <c r="Q36" i="12"/>
  <c r="P36" i="12"/>
  <c r="D36" i="12"/>
  <c r="E36" i="12" s="1"/>
  <c r="Q35" i="12"/>
  <c r="P35" i="12"/>
  <c r="D35" i="12"/>
  <c r="E35" i="12" s="1"/>
  <c r="R35" i="12" s="1"/>
  <c r="Q34" i="12"/>
  <c r="P34" i="12"/>
  <c r="D34" i="12"/>
  <c r="E34" i="12" s="1"/>
  <c r="Q33" i="12"/>
  <c r="P33" i="12"/>
  <c r="D33" i="12"/>
  <c r="E33" i="12" s="1"/>
  <c r="Q32" i="12"/>
  <c r="P32" i="12"/>
  <c r="D32" i="12"/>
  <c r="E32" i="12" s="1"/>
  <c r="Q31" i="12"/>
  <c r="P31" i="12"/>
  <c r="D31" i="12"/>
  <c r="E31" i="12" s="1"/>
  <c r="Q30" i="12"/>
  <c r="P30" i="12"/>
  <c r="D30" i="12"/>
  <c r="E30" i="12" s="1"/>
  <c r="C29" i="12"/>
  <c r="P29" i="12" s="1"/>
  <c r="Q28" i="12"/>
  <c r="P28" i="12"/>
  <c r="D28" i="12"/>
  <c r="E28" i="12" s="1"/>
  <c r="R28" i="12" s="1"/>
  <c r="Q27" i="12"/>
  <c r="P27" i="12"/>
  <c r="D27" i="12"/>
  <c r="E27" i="12" s="1"/>
  <c r="Q26" i="12"/>
  <c r="P26" i="12"/>
  <c r="D26" i="12"/>
  <c r="E26" i="12" s="1"/>
  <c r="R26" i="12" s="1"/>
  <c r="Q25" i="12"/>
  <c r="P25" i="12"/>
  <c r="D25" i="12"/>
  <c r="E25" i="12" s="1"/>
  <c r="R25" i="12" s="1"/>
  <c r="Q24" i="12"/>
  <c r="P24" i="12"/>
  <c r="D24" i="12"/>
  <c r="E24" i="12" s="1"/>
  <c r="R24" i="12" s="1"/>
  <c r="Q23" i="12"/>
  <c r="P23" i="12"/>
  <c r="D23" i="12"/>
  <c r="E23" i="12" s="1"/>
  <c r="Q22" i="12"/>
  <c r="C22" i="12"/>
  <c r="P22" i="12" s="1"/>
  <c r="Q21" i="12"/>
  <c r="P21" i="12"/>
  <c r="R21" i="12" s="1"/>
  <c r="C20" i="12"/>
  <c r="P20" i="12" s="1"/>
  <c r="Q19" i="12"/>
  <c r="S19" i="12" s="1"/>
  <c r="P19" i="12"/>
  <c r="D19" i="12"/>
  <c r="E19" i="12" s="1"/>
  <c r="R18" i="12"/>
  <c r="C17" i="12"/>
  <c r="P17" i="12" s="1"/>
  <c r="Q16" i="12"/>
  <c r="P16" i="12"/>
  <c r="D16" i="12"/>
  <c r="S16" i="12" s="1"/>
  <c r="Q15" i="12"/>
  <c r="S15" i="12" s="1"/>
  <c r="P15" i="12"/>
  <c r="D15" i="12"/>
  <c r="Q14" i="12"/>
  <c r="P14" i="12"/>
  <c r="D14" i="12"/>
  <c r="E14" i="12" s="1"/>
  <c r="R14" i="12" s="1"/>
  <c r="U13" i="12"/>
  <c r="T13" i="12"/>
  <c r="Q13" i="12"/>
  <c r="P13" i="12"/>
  <c r="R13" i="12" s="1"/>
  <c r="D13" i="12"/>
  <c r="E13" i="12" s="1"/>
  <c r="Q76" i="10"/>
  <c r="P76" i="10"/>
  <c r="D76" i="10"/>
  <c r="E76" i="10" s="1"/>
  <c r="Q74" i="10"/>
  <c r="P74" i="10"/>
  <c r="R74" i="10" s="1"/>
  <c r="C73" i="10"/>
  <c r="Q73" i="10" s="1"/>
  <c r="Q72" i="10"/>
  <c r="P72" i="10"/>
  <c r="D72" i="10"/>
  <c r="E72" i="10" s="1"/>
  <c r="Q71" i="10"/>
  <c r="P71" i="10"/>
  <c r="D71" i="10"/>
  <c r="E71" i="10" s="1"/>
  <c r="R70" i="10"/>
  <c r="Q70" i="10"/>
  <c r="P70" i="10"/>
  <c r="Q68" i="10"/>
  <c r="P68" i="10"/>
  <c r="D68" i="10"/>
  <c r="E68" i="10" s="1"/>
  <c r="Q66" i="10"/>
  <c r="P66" i="10"/>
  <c r="E66" i="10"/>
  <c r="Q65" i="10"/>
  <c r="P65" i="10"/>
  <c r="E65" i="10"/>
  <c r="R65" i="10" s="1"/>
  <c r="C64" i="10"/>
  <c r="P64" i="10" s="1"/>
  <c r="Q62" i="10"/>
  <c r="P62" i="10"/>
  <c r="E62" i="10"/>
  <c r="D61" i="10"/>
  <c r="Q60" i="10"/>
  <c r="P60" i="10"/>
  <c r="D60" i="10"/>
  <c r="E60" i="10" s="1"/>
  <c r="Q59" i="10"/>
  <c r="P59" i="10"/>
  <c r="D59" i="10"/>
  <c r="E59" i="10" s="1"/>
  <c r="C58" i="10"/>
  <c r="Q58" i="10" s="1"/>
  <c r="Q57" i="10"/>
  <c r="P57" i="10"/>
  <c r="R57" i="10" s="1"/>
  <c r="Q55" i="10"/>
  <c r="P55" i="10"/>
  <c r="D55" i="10"/>
  <c r="E55" i="10" s="1"/>
  <c r="Q54" i="10"/>
  <c r="P54" i="10"/>
  <c r="D54" i="10"/>
  <c r="E54" i="10" s="1"/>
  <c r="Q53" i="10"/>
  <c r="P53" i="10"/>
  <c r="D53" i="10"/>
  <c r="E53" i="10" s="1"/>
  <c r="R53" i="10" s="1"/>
  <c r="Q52" i="10"/>
  <c r="P52" i="10"/>
  <c r="D52" i="10"/>
  <c r="E52" i="10" s="1"/>
  <c r="Q51" i="10"/>
  <c r="P51" i="10"/>
  <c r="D51" i="10"/>
  <c r="E51" i="10" s="1"/>
  <c r="R51" i="10" s="1"/>
  <c r="Q50" i="10"/>
  <c r="P50" i="10"/>
  <c r="D50" i="10"/>
  <c r="E50" i="10" s="1"/>
  <c r="Q49" i="10"/>
  <c r="P49" i="10"/>
  <c r="D49" i="10"/>
  <c r="D48" i="10" s="1"/>
  <c r="C48" i="10"/>
  <c r="C56" i="10" s="1"/>
  <c r="Q47" i="10"/>
  <c r="P47" i="10"/>
  <c r="R47" i="10" s="1"/>
  <c r="Q45" i="10"/>
  <c r="P45" i="10"/>
  <c r="R45" i="10" s="1"/>
  <c r="D45" i="10"/>
  <c r="E45" i="10" s="1"/>
  <c r="Q44" i="10"/>
  <c r="P44" i="10"/>
  <c r="D44" i="10"/>
  <c r="E44" i="10" s="1"/>
  <c r="Q43" i="10"/>
  <c r="P43" i="10"/>
  <c r="D43" i="10"/>
  <c r="E43" i="10" s="1"/>
  <c r="Q42" i="10"/>
  <c r="P42" i="10"/>
  <c r="D42" i="10"/>
  <c r="E42" i="10" s="1"/>
  <c r="R42" i="10" s="1"/>
  <c r="C41" i="10"/>
  <c r="Q41" i="10" s="1"/>
  <c r="C40" i="10"/>
  <c r="D40" i="10" s="1"/>
  <c r="Q39" i="10"/>
  <c r="P39" i="10"/>
  <c r="D39" i="10"/>
  <c r="E39" i="10" s="1"/>
  <c r="R39" i="10" s="1"/>
  <c r="Q38" i="10"/>
  <c r="P38" i="10"/>
  <c r="D38" i="10"/>
  <c r="E38" i="10" s="1"/>
  <c r="C37" i="10"/>
  <c r="Q37" i="10" s="1"/>
  <c r="Q36" i="10"/>
  <c r="P36" i="10"/>
  <c r="D36" i="10"/>
  <c r="E36" i="10" s="1"/>
  <c r="Q35" i="10"/>
  <c r="P35" i="10"/>
  <c r="D35" i="10"/>
  <c r="E35" i="10" s="1"/>
  <c r="R35" i="10" s="1"/>
  <c r="Q34" i="10"/>
  <c r="P34" i="10"/>
  <c r="D34" i="10"/>
  <c r="E34" i="10" s="1"/>
  <c r="Q33" i="10"/>
  <c r="P33" i="10"/>
  <c r="D33" i="10"/>
  <c r="E33" i="10" s="1"/>
  <c r="R33" i="10" s="1"/>
  <c r="Q32" i="10"/>
  <c r="P32" i="10"/>
  <c r="D32" i="10"/>
  <c r="E32" i="10" s="1"/>
  <c r="Q31" i="10"/>
  <c r="P31" i="10"/>
  <c r="D31" i="10"/>
  <c r="E31" i="10" s="1"/>
  <c r="Q30" i="10"/>
  <c r="P30" i="10"/>
  <c r="D30" i="10"/>
  <c r="E30" i="10" s="1"/>
  <c r="C29" i="10"/>
  <c r="P29" i="10" s="1"/>
  <c r="C28" i="10"/>
  <c r="Q28" i="10" s="1"/>
  <c r="Q27" i="10"/>
  <c r="P27" i="10"/>
  <c r="D27" i="10"/>
  <c r="E27" i="10" s="1"/>
  <c r="R27" i="10" s="1"/>
  <c r="Q26" i="10"/>
  <c r="P26" i="10"/>
  <c r="D26" i="10"/>
  <c r="E26" i="10" s="1"/>
  <c r="R26" i="10" s="1"/>
  <c r="Q25" i="10"/>
  <c r="P25" i="10"/>
  <c r="E25" i="10"/>
  <c r="D25" i="10"/>
  <c r="Q24" i="10"/>
  <c r="P24" i="10"/>
  <c r="D24" i="10"/>
  <c r="E24" i="10" s="1"/>
  <c r="R24" i="10" s="1"/>
  <c r="Q23" i="10"/>
  <c r="P23" i="10"/>
  <c r="D23" i="10"/>
  <c r="E23" i="10" s="1"/>
  <c r="P22" i="10"/>
  <c r="C22" i="10"/>
  <c r="Q22" i="10" s="1"/>
  <c r="Q21" i="10"/>
  <c r="P21" i="10"/>
  <c r="R21" i="10" s="1"/>
  <c r="C20" i="10"/>
  <c r="Q20" i="10" s="1"/>
  <c r="Q19" i="10"/>
  <c r="P19" i="10"/>
  <c r="D19" i="10"/>
  <c r="E19" i="10" s="1"/>
  <c r="R18" i="10"/>
  <c r="C17" i="10"/>
  <c r="P17" i="10" s="1"/>
  <c r="Q16" i="10"/>
  <c r="S16" i="10" s="1"/>
  <c r="P16" i="10"/>
  <c r="D16" i="10"/>
  <c r="E16" i="10" s="1"/>
  <c r="Q15" i="10"/>
  <c r="P15" i="10"/>
  <c r="D15" i="10"/>
  <c r="E15" i="10" s="1"/>
  <c r="Q14" i="10"/>
  <c r="P14" i="10"/>
  <c r="D14" i="10"/>
  <c r="E14" i="10" s="1"/>
  <c r="U13" i="10"/>
  <c r="T13" i="10"/>
  <c r="Q13" i="10"/>
  <c r="P13" i="10"/>
  <c r="D13" i="10"/>
  <c r="X39" i="3"/>
  <c r="D49" i="6"/>
  <c r="C28" i="9"/>
  <c r="P28" i="9" s="1"/>
  <c r="Q76" i="9"/>
  <c r="P76" i="9"/>
  <c r="D76" i="9"/>
  <c r="E76" i="9" s="1"/>
  <c r="R76" i="9" s="1"/>
  <c r="Q74" i="9"/>
  <c r="P74" i="9"/>
  <c r="R74" i="9" s="1"/>
  <c r="C73" i="9"/>
  <c r="Q73" i="9" s="1"/>
  <c r="Q72" i="9"/>
  <c r="P72" i="9"/>
  <c r="D72" i="9"/>
  <c r="E72" i="9" s="1"/>
  <c r="Q71" i="9"/>
  <c r="P71" i="9"/>
  <c r="D71" i="9"/>
  <c r="Q70" i="9"/>
  <c r="P70" i="9"/>
  <c r="R70" i="9" s="1"/>
  <c r="Q68" i="9"/>
  <c r="P68" i="9"/>
  <c r="D68" i="9"/>
  <c r="E68" i="9" s="1"/>
  <c r="Q66" i="9"/>
  <c r="P66" i="9"/>
  <c r="E66" i="9"/>
  <c r="R66" i="9" s="1"/>
  <c r="Q65" i="9"/>
  <c r="P65" i="9"/>
  <c r="E65" i="9"/>
  <c r="C64" i="9"/>
  <c r="P64" i="9" s="1"/>
  <c r="Q62" i="9"/>
  <c r="P62" i="9"/>
  <c r="R62" i="9" s="1"/>
  <c r="E62" i="9"/>
  <c r="D61" i="9"/>
  <c r="Q60" i="9"/>
  <c r="P60" i="9"/>
  <c r="D60" i="9"/>
  <c r="E60" i="9" s="1"/>
  <c r="Q59" i="9"/>
  <c r="P59" i="9"/>
  <c r="D59" i="9"/>
  <c r="E59" i="9" s="1"/>
  <c r="C58" i="9"/>
  <c r="D58" i="9" s="1"/>
  <c r="Q57" i="9"/>
  <c r="P57" i="9"/>
  <c r="R57" i="9" s="1"/>
  <c r="Q55" i="9"/>
  <c r="P55" i="9"/>
  <c r="E55" i="9"/>
  <c r="R55" i="9" s="1"/>
  <c r="D55" i="9"/>
  <c r="Q54" i="9"/>
  <c r="P54" i="9"/>
  <c r="D54" i="9"/>
  <c r="E54" i="9" s="1"/>
  <c r="R54" i="9" s="1"/>
  <c r="Q53" i="9"/>
  <c r="P53" i="9"/>
  <c r="D53" i="9"/>
  <c r="E53" i="9" s="1"/>
  <c r="Q52" i="9"/>
  <c r="P52" i="9"/>
  <c r="D52" i="9"/>
  <c r="E52" i="9" s="1"/>
  <c r="Q51" i="9"/>
  <c r="P51" i="9"/>
  <c r="D51" i="9"/>
  <c r="E51" i="9" s="1"/>
  <c r="R51" i="9" s="1"/>
  <c r="Q50" i="9"/>
  <c r="P50" i="9"/>
  <c r="D50" i="9"/>
  <c r="E50" i="9" s="1"/>
  <c r="Q49" i="9"/>
  <c r="P49" i="9"/>
  <c r="D49" i="9"/>
  <c r="D48" i="9" s="1"/>
  <c r="C48" i="9"/>
  <c r="Q48" i="9" s="1"/>
  <c r="Q47" i="9"/>
  <c r="P47" i="9"/>
  <c r="R47" i="9" s="1"/>
  <c r="Q45" i="9"/>
  <c r="P45" i="9"/>
  <c r="D45" i="9"/>
  <c r="E45" i="9" s="1"/>
  <c r="Q44" i="9"/>
  <c r="P44" i="9"/>
  <c r="D44" i="9"/>
  <c r="E44" i="9" s="1"/>
  <c r="Q43" i="9"/>
  <c r="P43" i="9"/>
  <c r="D43" i="9"/>
  <c r="E43" i="9" s="1"/>
  <c r="Q42" i="9"/>
  <c r="P42" i="9"/>
  <c r="D42" i="9"/>
  <c r="E42" i="9" s="1"/>
  <c r="E41" i="9" s="1"/>
  <c r="C41" i="9"/>
  <c r="Q41" i="9" s="1"/>
  <c r="Q39" i="9"/>
  <c r="P39" i="9"/>
  <c r="D39" i="9"/>
  <c r="E39" i="9" s="1"/>
  <c r="Q38" i="9"/>
  <c r="P38" i="9"/>
  <c r="D38" i="9"/>
  <c r="E38" i="9" s="1"/>
  <c r="C37" i="9"/>
  <c r="Q37" i="9" s="1"/>
  <c r="Q36" i="9"/>
  <c r="P36" i="9"/>
  <c r="D36" i="9"/>
  <c r="E36" i="9" s="1"/>
  <c r="Q35" i="9"/>
  <c r="P35" i="9"/>
  <c r="D35" i="9"/>
  <c r="E35" i="9" s="1"/>
  <c r="Q34" i="9"/>
  <c r="P34" i="9"/>
  <c r="D34" i="9"/>
  <c r="E34" i="9" s="1"/>
  <c r="Q33" i="9"/>
  <c r="P33" i="9"/>
  <c r="D33" i="9"/>
  <c r="E33" i="9" s="1"/>
  <c r="Q32" i="9"/>
  <c r="P32" i="9"/>
  <c r="D32" i="9"/>
  <c r="E32" i="9" s="1"/>
  <c r="R32" i="9" s="1"/>
  <c r="Q31" i="9"/>
  <c r="P31" i="9"/>
  <c r="D31" i="9"/>
  <c r="E31" i="9" s="1"/>
  <c r="Q30" i="9"/>
  <c r="P30" i="9"/>
  <c r="D30" i="9"/>
  <c r="E30" i="9" s="1"/>
  <c r="C29" i="9"/>
  <c r="P29" i="9" s="1"/>
  <c r="Q27" i="9"/>
  <c r="P27" i="9"/>
  <c r="D27" i="9"/>
  <c r="E27" i="9" s="1"/>
  <c r="Q26" i="9"/>
  <c r="P26" i="9"/>
  <c r="D26" i="9"/>
  <c r="E26" i="9" s="1"/>
  <c r="Q25" i="9"/>
  <c r="P25" i="9"/>
  <c r="R25" i="9" s="1"/>
  <c r="D25" i="9"/>
  <c r="E25" i="9" s="1"/>
  <c r="Q24" i="9"/>
  <c r="P24" i="9"/>
  <c r="D24" i="9"/>
  <c r="E24" i="9" s="1"/>
  <c r="Q23" i="9"/>
  <c r="P23" i="9"/>
  <c r="D23" i="9"/>
  <c r="E23" i="9" s="1"/>
  <c r="C22" i="9"/>
  <c r="D22" i="9" s="1"/>
  <c r="Q21" i="9"/>
  <c r="P21" i="9"/>
  <c r="R21" i="9" s="1"/>
  <c r="C20" i="9"/>
  <c r="Q19" i="9"/>
  <c r="P19" i="9"/>
  <c r="D19" i="9"/>
  <c r="D20" i="9" s="1"/>
  <c r="R18" i="9"/>
  <c r="C17" i="9"/>
  <c r="P17" i="9" s="1"/>
  <c r="Q16" i="9"/>
  <c r="P16" i="9"/>
  <c r="D16" i="9"/>
  <c r="S16" i="9" s="1"/>
  <c r="Q15" i="9"/>
  <c r="P15" i="9"/>
  <c r="D15" i="9"/>
  <c r="Q14" i="9"/>
  <c r="S14" i="9" s="1"/>
  <c r="P14" i="9"/>
  <c r="D14" i="9"/>
  <c r="E14" i="9" s="1"/>
  <c r="U13" i="9"/>
  <c r="T13" i="9"/>
  <c r="Q13" i="9"/>
  <c r="P13" i="9"/>
  <c r="D13" i="9"/>
  <c r="E13" i="9" s="1"/>
  <c r="R13" i="9" s="1"/>
  <c r="C28" i="8"/>
  <c r="Q28" i="8" s="1"/>
  <c r="Q76" i="8"/>
  <c r="P76" i="8"/>
  <c r="D76" i="8"/>
  <c r="E76" i="8" s="1"/>
  <c r="R76" i="8" s="1"/>
  <c r="Q74" i="8"/>
  <c r="P74" i="8"/>
  <c r="R74" i="8" s="1"/>
  <c r="C73" i="8"/>
  <c r="Q73" i="8" s="1"/>
  <c r="Q72" i="8"/>
  <c r="P72" i="8"/>
  <c r="D72" i="8"/>
  <c r="E72" i="8" s="1"/>
  <c r="R72" i="8" s="1"/>
  <c r="Q71" i="8"/>
  <c r="P71" i="8"/>
  <c r="D71" i="8"/>
  <c r="D73" i="8" s="1"/>
  <c r="Q70" i="8"/>
  <c r="P70" i="8"/>
  <c r="R70" i="8" s="1"/>
  <c r="Q68" i="8"/>
  <c r="P68" i="8"/>
  <c r="D68" i="8"/>
  <c r="E68" i="8" s="1"/>
  <c r="R68" i="8" s="1"/>
  <c r="Q66" i="8"/>
  <c r="P66" i="8"/>
  <c r="E66" i="8"/>
  <c r="Q65" i="8"/>
  <c r="P65" i="8"/>
  <c r="E65" i="8"/>
  <c r="C64" i="8"/>
  <c r="Q64" i="8" s="1"/>
  <c r="Q62" i="8"/>
  <c r="P62" i="8"/>
  <c r="E62" i="8"/>
  <c r="D61" i="8"/>
  <c r="Q60" i="8"/>
  <c r="P60" i="8"/>
  <c r="D60" i="8"/>
  <c r="E60" i="8" s="1"/>
  <c r="Q59" i="8"/>
  <c r="P59" i="8"/>
  <c r="D59" i="8"/>
  <c r="E59" i="8" s="1"/>
  <c r="R59" i="8" s="1"/>
  <c r="C58" i="8"/>
  <c r="D58" i="8" s="1"/>
  <c r="Q57" i="8"/>
  <c r="P57" i="8"/>
  <c r="R57" i="8" s="1"/>
  <c r="Q55" i="8"/>
  <c r="P55" i="8"/>
  <c r="D55" i="8"/>
  <c r="E55" i="8" s="1"/>
  <c r="R55" i="8" s="1"/>
  <c r="Q54" i="8"/>
  <c r="P54" i="8"/>
  <c r="D54" i="8"/>
  <c r="E54" i="8" s="1"/>
  <c r="Q53" i="8"/>
  <c r="P53" i="8"/>
  <c r="D53" i="8"/>
  <c r="E53" i="8" s="1"/>
  <c r="Q52" i="8"/>
  <c r="P52" i="8"/>
  <c r="D52" i="8"/>
  <c r="E52" i="8" s="1"/>
  <c r="Q51" i="8"/>
  <c r="P51" i="8"/>
  <c r="D51" i="8"/>
  <c r="E51" i="8" s="1"/>
  <c r="Q50" i="8"/>
  <c r="P50" i="8"/>
  <c r="D50" i="8"/>
  <c r="E50" i="8" s="1"/>
  <c r="Q49" i="8"/>
  <c r="P49" i="8"/>
  <c r="D49" i="8"/>
  <c r="D48" i="8" s="1"/>
  <c r="C48" i="8"/>
  <c r="Q48" i="8" s="1"/>
  <c r="Q47" i="8"/>
  <c r="P47" i="8"/>
  <c r="R47" i="8" s="1"/>
  <c r="Q45" i="8"/>
  <c r="P45" i="8"/>
  <c r="D45" i="8"/>
  <c r="E45" i="8" s="1"/>
  <c r="R45" i="8" s="1"/>
  <c r="Q44" i="8"/>
  <c r="P44" i="8"/>
  <c r="D44" i="8"/>
  <c r="E44" i="8" s="1"/>
  <c r="Q43" i="8"/>
  <c r="P43" i="8"/>
  <c r="D43" i="8"/>
  <c r="E43" i="8" s="1"/>
  <c r="Q42" i="8"/>
  <c r="P42" i="8"/>
  <c r="D42" i="8"/>
  <c r="E42" i="8" s="1"/>
  <c r="C41" i="8"/>
  <c r="Q41" i="8" s="1"/>
  <c r="Q39" i="8"/>
  <c r="P39" i="8"/>
  <c r="D39" i="8"/>
  <c r="E39" i="8" s="1"/>
  <c r="Q38" i="8"/>
  <c r="P38" i="8"/>
  <c r="D38" i="8"/>
  <c r="E38" i="8" s="1"/>
  <c r="C37" i="8"/>
  <c r="Q37" i="8" s="1"/>
  <c r="Q36" i="8"/>
  <c r="P36" i="8"/>
  <c r="D36" i="8"/>
  <c r="E36" i="8" s="1"/>
  <c r="Q35" i="8"/>
  <c r="P35" i="8"/>
  <c r="D35" i="8"/>
  <c r="E35" i="8" s="1"/>
  <c r="Q34" i="8"/>
  <c r="P34" i="8"/>
  <c r="D34" i="8"/>
  <c r="E34" i="8" s="1"/>
  <c r="Q33" i="8"/>
  <c r="P33" i="8"/>
  <c r="R33" i="8" s="1"/>
  <c r="D33" i="8"/>
  <c r="E33" i="8" s="1"/>
  <c r="Q32" i="8"/>
  <c r="P32" i="8"/>
  <c r="D32" i="8"/>
  <c r="E32" i="8" s="1"/>
  <c r="Q31" i="8"/>
  <c r="P31" i="8"/>
  <c r="E31" i="8"/>
  <c r="D31" i="8"/>
  <c r="Q30" i="8"/>
  <c r="P30" i="8"/>
  <c r="D30" i="8"/>
  <c r="E30" i="8" s="1"/>
  <c r="C29" i="8"/>
  <c r="P29" i="8" s="1"/>
  <c r="Q27" i="8"/>
  <c r="P27" i="8"/>
  <c r="D27" i="8"/>
  <c r="E27" i="8" s="1"/>
  <c r="Q26" i="8"/>
  <c r="P26" i="8"/>
  <c r="D26" i="8"/>
  <c r="E26" i="8" s="1"/>
  <c r="R26" i="8" s="1"/>
  <c r="Q25" i="8"/>
  <c r="P25" i="8"/>
  <c r="D25" i="8"/>
  <c r="E25" i="8" s="1"/>
  <c r="Q24" i="8"/>
  <c r="P24" i="8"/>
  <c r="D24" i="8"/>
  <c r="E24" i="8" s="1"/>
  <c r="Q23" i="8"/>
  <c r="P23" i="8"/>
  <c r="D23" i="8"/>
  <c r="E23" i="8" s="1"/>
  <c r="C22" i="8"/>
  <c r="P22" i="8" s="1"/>
  <c r="Q21" i="8"/>
  <c r="P21" i="8"/>
  <c r="R21" i="8" s="1"/>
  <c r="C20" i="8"/>
  <c r="Q20" i="8" s="1"/>
  <c r="Q19" i="8"/>
  <c r="P19" i="8"/>
  <c r="D19" i="8"/>
  <c r="D20" i="8" s="1"/>
  <c r="R18" i="8"/>
  <c r="C17" i="8"/>
  <c r="P17" i="8" s="1"/>
  <c r="Q16" i="8"/>
  <c r="P16" i="8"/>
  <c r="D16" i="8"/>
  <c r="Q15" i="8"/>
  <c r="P15" i="8"/>
  <c r="D15" i="8"/>
  <c r="E15" i="8" s="1"/>
  <c r="Q14" i="8"/>
  <c r="P14" i="8"/>
  <c r="D14" i="8"/>
  <c r="E14" i="8" s="1"/>
  <c r="U13" i="8"/>
  <c r="T13" i="8"/>
  <c r="Q13" i="8"/>
  <c r="P13" i="8"/>
  <c r="D13" i="8"/>
  <c r="C28" i="7"/>
  <c r="P28" i="7" s="1"/>
  <c r="Q76" i="7"/>
  <c r="P76" i="7"/>
  <c r="D76" i="7"/>
  <c r="E76" i="7" s="1"/>
  <c r="R76" i="7" s="1"/>
  <c r="Q74" i="7"/>
  <c r="P74" i="7"/>
  <c r="R74" i="7" s="1"/>
  <c r="C73" i="7"/>
  <c r="P73" i="7" s="1"/>
  <c r="Q72" i="7"/>
  <c r="P72" i="7"/>
  <c r="D72" i="7"/>
  <c r="E72" i="7" s="1"/>
  <c r="R72" i="7" s="1"/>
  <c r="Q71" i="7"/>
  <c r="P71" i="7"/>
  <c r="D71" i="7"/>
  <c r="Q70" i="7"/>
  <c r="P70" i="7"/>
  <c r="R70" i="7" s="1"/>
  <c r="R68" i="7"/>
  <c r="Q68" i="7"/>
  <c r="P68" i="7"/>
  <c r="E68" i="7"/>
  <c r="D68" i="7"/>
  <c r="Q66" i="7"/>
  <c r="P66" i="7"/>
  <c r="E66" i="7"/>
  <c r="Q65" i="7"/>
  <c r="P65" i="7"/>
  <c r="E65" i="7"/>
  <c r="C64" i="7"/>
  <c r="Q64" i="7" s="1"/>
  <c r="Q62" i="7"/>
  <c r="P62" i="7"/>
  <c r="E62" i="7"/>
  <c r="D61" i="7"/>
  <c r="Q60" i="7"/>
  <c r="P60" i="7"/>
  <c r="D60" i="7"/>
  <c r="E60" i="7" s="1"/>
  <c r="Q59" i="7"/>
  <c r="P59" i="7"/>
  <c r="D59" i="7"/>
  <c r="E59" i="7" s="1"/>
  <c r="C58" i="7"/>
  <c r="D58" i="7" s="1"/>
  <c r="R57" i="7"/>
  <c r="Q57" i="7"/>
  <c r="P57" i="7"/>
  <c r="Q55" i="7"/>
  <c r="P55" i="7"/>
  <c r="R55" i="7" s="1"/>
  <c r="D55" i="7"/>
  <c r="E55" i="7" s="1"/>
  <c r="Q54" i="7"/>
  <c r="P54" i="7"/>
  <c r="D54" i="7"/>
  <c r="E54" i="7" s="1"/>
  <c r="Q53" i="7"/>
  <c r="P53" i="7"/>
  <c r="D53" i="7"/>
  <c r="E53" i="7" s="1"/>
  <c r="Q52" i="7"/>
  <c r="P52" i="7"/>
  <c r="D52" i="7"/>
  <c r="E52" i="7" s="1"/>
  <c r="Q51" i="7"/>
  <c r="S51" i="7" s="1"/>
  <c r="P51" i="7"/>
  <c r="D51" i="7"/>
  <c r="E51" i="7" s="1"/>
  <c r="R51" i="7" s="1"/>
  <c r="Q50" i="7"/>
  <c r="P50" i="7"/>
  <c r="D50" i="7"/>
  <c r="E50" i="7" s="1"/>
  <c r="Q49" i="7"/>
  <c r="P49" i="7"/>
  <c r="D49" i="7"/>
  <c r="C48" i="7"/>
  <c r="Q48" i="7" s="1"/>
  <c r="Q47" i="7"/>
  <c r="P47" i="7"/>
  <c r="R47" i="7" s="1"/>
  <c r="Q45" i="7"/>
  <c r="P45" i="7"/>
  <c r="D45" i="7"/>
  <c r="E45" i="7" s="1"/>
  <c r="Q44" i="7"/>
  <c r="P44" i="7"/>
  <c r="D44" i="7"/>
  <c r="E44" i="7" s="1"/>
  <c r="Q43" i="7"/>
  <c r="P43" i="7"/>
  <c r="D43" i="7"/>
  <c r="E43" i="7" s="1"/>
  <c r="Q42" i="7"/>
  <c r="P42" i="7"/>
  <c r="D42" i="7"/>
  <c r="E42" i="7" s="1"/>
  <c r="C41" i="7"/>
  <c r="Q41" i="7" s="1"/>
  <c r="Q39" i="7"/>
  <c r="P39" i="7"/>
  <c r="D39" i="7"/>
  <c r="E39" i="7" s="1"/>
  <c r="Q38" i="7"/>
  <c r="P38" i="7"/>
  <c r="D38" i="7"/>
  <c r="E38" i="7" s="1"/>
  <c r="C37" i="7"/>
  <c r="Q37" i="7" s="1"/>
  <c r="Q36" i="7"/>
  <c r="P36" i="7"/>
  <c r="D36" i="7"/>
  <c r="E36" i="7" s="1"/>
  <c r="Q35" i="7"/>
  <c r="P35" i="7"/>
  <c r="D35" i="7"/>
  <c r="E35" i="7" s="1"/>
  <c r="Q34" i="7"/>
  <c r="P34" i="7"/>
  <c r="D34" i="7"/>
  <c r="E34" i="7" s="1"/>
  <c r="Q33" i="7"/>
  <c r="P33" i="7"/>
  <c r="D33" i="7"/>
  <c r="E33" i="7" s="1"/>
  <c r="Q32" i="7"/>
  <c r="P32" i="7"/>
  <c r="D32" i="7"/>
  <c r="E32" i="7" s="1"/>
  <c r="Q31" i="7"/>
  <c r="P31" i="7"/>
  <c r="D31" i="7"/>
  <c r="E31" i="7" s="1"/>
  <c r="Q30" i="7"/>
  <c r="P30" i="7"/>
  <c r="D30" i="7"/>
  <c r="E30" i="7" s="1"/>
  <c r="R30" i="7" s="1"/>
  <c r="C29" i="7"/>
  <c r="P29" i="7" s="1"/>
  <c r="Q27" i="7"/>
  <c r="P27" i="7"/>
  <c r="D27" i="7"/>
  <c r="E27" i="7" s="1"/>
  <c r="Q26" i="7"/>
  <c r="P26" i="7"/>
  <c r="D26" i="7"/>
  <c r="E26" i="7" s="1"/>
  <c r="Q25" i="7"/>
  <c r="P25" i="7"/>
  <c r="D25" i="7"/>
  <c r="E25" i="7" s="1"/>
  <c r="R25" i="7" s="1"/>
  <c r="Q24" i="7"/>
  <c r="P24" i="7"/>
  <c r="D24" i="7"/>
  <c r="E24" i="7" s="1"/>
  <c r="Q23" i="7"/>
  <c r="P23" i="7"/>
  <c r="D23" i="7"/>
  <c r="E23" i="7" s="1"/>
  <c r="R23" i="7" s="1"/>
  <c r="C22" i="7"/>
  <c r="P22" i="7" s="1"/>
  <c r="Q21" i="7"/>
  <c r="P21" i="7"/>
  <c r="R21" i="7" s="1"/>
  <c r="C20" i="7"/>
  <c r="Q20" i="7" s="1"/>
  <c r="Q19" i="7"/>
  <c r="S19" i="7" s="1"/>
  <c r="P19" i="7"/>
  <c r="D19" i="7"/>
  <c r="E19" i="7" s="1"/>
  <c r="R18" i="7"/>
  <c r="C17" i="7"/>
  <c r="Q17" i="7" s="1"/>
  <c r="Q16" i="7"/>
  <c r="P16" i="7"/>
  <c r="D16" i="7"/>
  <c r="Q15" i="7"/>
  <c r="P15" i="7"/>
  <c r="D15" i="7"/>
  <c r="E15" i="7" s="1"/>
  <c r="Q14" i="7"/>
  <c r="P14" i="7"/>
  <c r="D14" i="7"/>
  <c r="E14" i="7" s="1"/>
  <c r="R14" i="7" s="1"/>
  <c r="U13" i="7"/>
  <c r="T13" i="7"/>
  <c r="Q13" i="7"/>
  <c r="P13" i="7"/>
  <c r="D13" i="7"/>
  <c r="E13" i="7" s="1"/>
  <c r="Q76" i="6"/>
  <c r="P76" i="6"/>
  <c r="D76" i="6"/>
  <c r="E76" i="6" s="1"/>
  <c r="Q74" i="6"/>
  <c r="P74" i="6"/>
  <c r="R74" i="6" s="1"/>
  <c r="C73" i="6"/>
  <c r="Q73" i="6" s="1"/>
  <c r="Q72" i="6"/>
  <c r="P72" i="6"/>
  <c r="D72" i="6"/>
  <c r="E72" i="6" s="1"/>
  <c r="Q71" i="6"/>
  <c r="P71" i="6"/>
  <c r="D71" i="6"/>
  <c r="Q70" i="6"/>
  <c r="P70" i="6"/>
  <c r="R70" i="6" s="1"/>
  <c r="Q68" i="6"/>
  <c r="P68" i="6"/>
  <c r="D68" i="6"/>
  <c r="E68" i="6" s="1"/>
  <c r="R68" i="6" s="1"/>
  <c r="Q66" i="6"/>
  <c r="P66" i="6"/>
  <c r="E66" i="6"/>
  <c r="Q65" i="6"/>
  <c r="P65" i="6"/>
  <c r="E65" i="6"/>
  <c r="C64" i="6"/>
  <c r="P64" i="6" s="1"/>
  <c r="Q62" i="6"/>
  <c r="P62" i="6"/>
  <c r="E62" i="6"/>
  <c r="D61" i="6"/>
  <c r="Q60" i="6"/>
  <c r="P60" i="6"/>
  <c r="D60" i="6"/>
  <c r="E60" i="6" s="1"/>
  <c r="Q59" i="6"/>
  <c r="P59" i="6"/>
  <c r="D59" i="6"/>
  <c r="E59" i="6" s="1"/>
  <c r="C58" i="6"/>
  <c r="P58" i="6" s="1"/>
  <c r="R57" i="6"/>
  <c r="Q57" i="6"/>
  <c r="P57" i="6"/>
  <c r="Q55" i="6"/>
  <c r="P55" i="6"/>
  <c r="D55" i="6"/>
  <c r="E55" i="6" s="1"/>
  <c r="Q54" i="6"/>
  <c r="P54" i="6"/>
  <c r="D54" i="6"/>
  <c r="E54" i="6" s="1"/>
  <c r="R54" i="6" s="1"/>
  <c r="Q53" i="6"/>
  <c r="P53" i="6"/>
  <c r="D53" i="6"/>
  <c r="E53" i="6" s="1"/>
  <c r="R53" i="6" s="1"/>
  <c r="Q52" i="6"/>
  <c r="P52" i="6"/>
  <c r="D52" i="6"/>
  <c r="E52" i="6" s="1"/>
  <c r="Q51" i="6"/>
  <c r="P51" i="6"/>
  <c r="R51" i="6" s="1"/>
  <c r="D51" i="6"/>
  <c r="E51" i="6" s="1"/>
  <c r="Q50" i="6"/>
  <c r="P50" i="6"/>
  <c r="D50" i="6"/>
  <c r="E50" i="6" s="1"/>
  <c r="R50" i="6" s="1"/>
  <c r="Q49" i="6"/>
  <c r="P49" i="6"/>
  <c r="C48" i="6"/>
  <c r="Q48" i="6" s="1"/>
  <c r="Q47" i="6"/>
  <c r="P47" i="6"/>
  <c r="R47" i="6" s="1"/>
  <c r="Q45" i="6"/>
  <c r="P45" i="6"/>
  <c r="R45" i="6" s="1"/>
  <c r="D45" i="6"/>
  <c r="E45" i="6" s="1"/>
  <c r="Q44" i="6"/>
  <c r="P44" i="6"/>
  <c r="D44" i="6"/>
  <c r="E44" i="6" s="1"/>
  <c r="Q43" i="6"/>
  <c r="P43" i="6"/>
  <c r="D43" i="6"/>
  <c r="E43" i="6" s="1"/>
  <c r="Q42" i="6"/>
  <c r="P42" i="6"/>
  <c r="D42" i="6"/>
  <c r="E42" i="6" s="1"/>
  <c r="C41" i="6"/>
  <c r="Q41" i="6" s="1"/>
  <c r="Q39" i="6"/>
  <c r="P39" i="6"/>
  <c r="D39" i="6"/>
  <c r="E39" i="6" s="1"/>
  <c r="Q38" i="6"/>
  <c r="P38" i="6"/>
  <c r="R38" i="6" s="1"/>
  <c r="D38" i="6"/>
  <c r="E38" i="6" s="1"/>
  <c r="C37" i="6"/>
  <c r="D37" i="6" s="1"/>
  <c r="Q36" i="6"/>
  <c r="P36" i="6"/>
  <c r="D36" i="6"/>
  <c r="E36" i="6" s="1"/>
  <c r="Q35" i="6"/>
  <c r="P35" i="6"/>
  <c r="D35" i="6"/>
  <c r="E35" i="6" s="1"/>
  <c r="Q34" i="6"/>
  <c r="P34" i="6"/>
  <c r="D34" i="6"/>
  <c r="E34" i="6" s="1"/>
  <c r="Q33" i="6"/>
  <c r="P33" i="6"/>
  <c r="R33" i="6" s="1"/>
  <c r="D33" i="6"/>
  <c r="E33" i="6" s="1"/>
  <c r="Q32" i="6"/>
  <c r="P32" i="6"/>
  <c r="D32" i="6"/>
  <c r="E32" i="6" s="1"/>
  <c r="Q31" i="6"/>
  <c r="P31" i="6"/>
  <c r="D31" i="6"/>
  <c r="E31" i="6" s="1"/>
  <c r="Q30" i="6"/>
  <c r="P30" i="6"/>
  <c r="D30" i="6"/>
  <c r="E30" i="6" s="1"/>
  <c r="R30" i="6" s="1"/>
  <c r="C29" i="6"/>
  <c r="P29" i="6" s="1"/>
  <c r="Q28" i="6"/>
  <c r="C28" i="6"/>
  <c r="D28" i="6" s="1"/>
  <c r="E28" i="6" s="1"/>
  <c r="Q27" i="6"/>
  <c r="P27" i="6"/>
  <c r="D27" i="6"/>
  <c r="E27" i="6" s="1"/>
  <c r="Q26" i="6"/>
  <c r="P26" i="6"/>
  <c r="D26" i="6"/>
  <c r="E26" i="6" s="1"/>
  <c r="R26" i="6" s="1"/>
  <c r="Q25" i="6"/>
  <c r="P25" i="6"/>
  <c r="D25" i="6"/>
  <c r="E25" i="6" s="1"/>
  <c r="R25" i="6" s="1"/>
  <c r="Q24" i="6"/>
  <c r="P24" i="6"/>
  <c r="D24" i="6"/>
  <c r="E24" i="6" s="1"/>
  <c r="R24" i="6" s="1"/>
  <c r="Q23" i="6"/>
  <c r="P23" i="6"/>
  <c r="D23" i="6"/>
  <c r="E23" i="6" s="1"/>
  <c r="C22" i="6"/>
  <c r="Q22" i="6" s="1"/>
  <c r="Q21" i="6"/>
  <c r="P21" i="6"/>
  <c r="R21" i="6" s="1"/>
  <c r="C20" i="6"/>
  <c r="C79" i="6" s="1"/>
  <c r="Q19" i="6"/>
  <c r="S19" i="6" s="1"/>
  <c r="P19" i="6"/>
  <c r="D19" i="6"/>
  <c r="E19" i="6" s="1"/>
  <c r="R18" i="6"/>
  <c r="C17" i="6"/>
  <c r="Q17" i="6" s="1"/>
  <c r="Q16" i="6"/>
  <c r="P16" i="6"/>
  <c r="D16" i="6"/>
  <c r="S16" i="6" s="1"/>
  <c r="Q15" i="6"/>
  <c r="S15" i="6" s="1"/>
  <c r="P15" i="6"/>
  <c r="D15" i="6"/>
  <c r="Q14" i="6"/>
  <c r="P14" i="6"/>
  <c r="D14" i="6"/>
  <c r="E14" i="6" s="1"/>
  <c r="U13" i="6"/>
  <c r="T13" i="6"/>
  <c r="Q13" i="6"/>
  <c r="S13" i="6" s="1"/>
  <c r="P13" i="6"/>
  <c r="D13" i="6"/>
  <c r="E13" i="6" s="1"/>
  <c r="C28" i="5"/>
  <c r="P28" i="5" s="1"/>
  <c r="Q76" i="5"/>
  <c r="P76" i="5"/>
  <c r="D76" i="5"/>
  <c r="E76" i="5" s="1"/>
  <c r="Q74" i="5"/>
  <c r="P74" i="5"/>
  <c r="R74" i="5" s="1"/>
  <c r="C73" i="5"/>
  <c r="P73" i="5" s="1"/>
  <c r="Q72" i="5"/>
  <c r="P72" i="5"/>
  <c r="D72" i="5"/>
  <c r="E72" i="5" s="1"/>
  <c r="R72" i="5" s="1"/>
  <c r="Q71" i="5"/>
  <c r="P71" i="5"/>
  <c r="D71" i="5"/>
  <c r="Q70" i="5"/>
  <c r="P70" i="5"/>
  <c r="R70" i="5" s="1"/>
  <c r="Q68" i="5"/>
  <c r="P68" i="5"/>
  <c r="D68" i="5"/>
  <c r="E68" i="5" s="1"/>
  <c r="Q66" i="5"/>
  <c r="P66" i="5"/>
  <c r="E66" i="5"/>
  <c r="Q65" i="5"/>
  <c r="P65" i="5"/>
  <c r="E65" i="5"/>
  <c r="C64" i="5"/>
  <c r="Q64" i="5" s="1"/>
  <c r="Q62" i="5"/>
  <c r="P62" i="5"/>
  <c r="E62" i="5"/>
  <c r="D61" i="5"/>
  <c r="Q60" i="5"/>
  <c r="P60" i="5"/>
  <c r="D60" i="5"/>
  <c r="E60" i="5" s="1"/>
  <c r="Q59" i="5"/>
  <c r="P59" i="5"/>
  <c r="D59" i="5"/>
  <c r="E59" i="5" s="1"/>
  <c r="R59" i="5" s="1"/>
  <c r="C58" i="5"/>
  <c r="Q58" i="5" s="1"/>
  <c r="Q57" i="5"/>
  <c r="P57" i="5"/>
  <c r="R57" i="5" s="1"/>
  <c r="Q55" i="5"/>
  <c r="P55" i="5"/>
  <c r="D55" i="5"/>
  <c r="E55" i="5" s="1"/>
  <c r="Q54" i="5"/>
  <c r="P54" i="5"/>
  <c r="R54" i="5" s="1"/>
  <c r="D54" i="5"/>
  <c r="E54" i="5" s="1"/>
  <c r="Q53" i="5"/>
  <c r="P53" i="5"/>
  <c r="D53" i="5"/>
  <c r="E53" i="5" s="1"/>
  <c r="Q52" i="5"/>
  <c r="P52" i="5"/>
  <c r="D52" i="5"/>
  <c r="E52" i="5" s="1"/>
  <c r="Q51" i="5"/>
  <c r="P51" i="5"/>
  <c r="D51" i="5"/>
  <c r="S51" i="5" s="1"/>
  <c r="Q50" i="5"/>
  <c r="P50" i="5"/>
  <c r="D50" i="5"/>
  <c r="E50" i="5" s="1"/>
  <c r="Q49" i="5"/>
  <c r="P49" i="5"/>
  <c r="D49" i="5"/>
  <c r="C48" i="5"/>
  <c r="Q48" i="5" s="1"/>
  <c r="Q47" i="5"/>
  <c r="P47" i="5"/>
  <c r="R47" i="5" s="1"/>
  <c r="Q45" i="5"/>
  <c r="P45" i="5"/>
  <c r="D45" i="5"/>
  <c r="E45" i="5" s="1"/>
  <c r="Q44" i="5"/>
  <c r="P44" i="5"/>
  <c r="D44" i="5"/>
  <c r="E44" i="5" s="1"/>
  <c r="Q43" i="5"/>
  <c r="P43" i="5"/>
  <c r="D43" i="5"/>
  <c r="E43" i="5" s="1"/>
  <c r="Q42" i="5"/>
  <c r="P42" i="5"/>
  <c r="D42" i="5"/>
  <c r="E42" i="5" s="1"/>
  <c r="C41" i="5"/>
  <c r="Q41" i="5" s="1"/>
  <c r="Q39" i="5"/>
  <c r="P39" i="5"/>
  <c r="D39" i="5"/>
  <c r="E39" i="5" s="1"/>
  <c r="R39" i="5" s="1"/>
  <c r="Q38" i="5"/>
  <c r="P38" i="5"/>
  <c r="D38" i="5"/>
  <c r="E38" i="5" s="1"/>
  <c r="C37" i="5"/>
  <c r="D37" i="5" s="1"/>
  <c r="Q36" i="5"/>
  <c r="P36" i="5"/>
  <c r="D36" i="5"/>
  <c r="E36" i="5" s="1"/>
  <c r="R36" i="5" s="1"/>
  <c r="Q35" i="5"/>
  <c r="P35" i="5"/>
  <c r="D35" i="5"/>
  <c r="E35" i="5" s="1"/>
  <c r="Q34" i="5"/>
  <c r="P34" i="5"/>
  <c r="D34" i="5"/>
  <c r="E34" i="5" s="1"/>
  <c r="Q33" i="5"/>
  <c r="P33" i="5"/>
  <c r="D33" i="5"/>
  <c r="E33" i="5" s="1"/>
  <c r="Q32" i="5"/>
  <c r="P32" i="5"/>
  <c r="D32" i="5"/>
  <c r="E32" i="5" s="1"/>
  <c r="Q31" i="5"/>
  <c r="P31" i="5"/>
  <c r="D31" i="5"/>
  <c r="E31" i="5" s="1"/>
  <c r="Q30" i="5"/>
  <c r="P30" i="5"/>
  <c r="D30" i="5"/>
  <c r="E30" i="5" s="1"/>
  <c r="C29" i="5"/>
  <c r="P29" i="5" s="1"/>
  <c r="Q27" i="5"/>
  <c r="P27" i="5"/>
  <c r="D27" i="5"/>
  <c r="E27" i="5" s="1"/>
  <c r="Q26" i="5"/>
  <c r="P26" i="5"/>
  <c r="D26" i="5"/>
  <c r="E26" i="5" s="1"/>
  <c r="R26" i="5" s="1"/>
  <c r="Q25" i="5"/>
  <c r="P25" i="5"/>
  <c r="D25" i="5"/>
  <c r="E25" i="5" s="1"/>
  <c r="Q24" i="5"/>
  <c r="P24" i="5"/>
  <c r="D24" i="5"/>
  <c r="E24" i="5" s="1"/>
  <c r="Q23" i="5"/>
  <c r="P23" i="5"/>
  <c r="D23" i="5"/>
  <c r="E23" i="5" s="1"/>
  <c r="R23" i="5" s="1"/>
  <c r="C22" i="5"/>
  <c r="P22" i="5" s="1"/>
  <c r="Q21" i="5"/>
  <c r="P21" i="5"/>
  <c r="R21" i="5" s="1"/>
  <c r="C20" i="5"/>
  <c r="Q20" i="5" s="1"/>
  <c r="Q19" i="5"/>
  <c r="P19" i="5"/>
  <c r="D19" i="5"/>
  <c r="D20" i="5" s="1"/>
  <c r="R18" i="5"/>
  <c r="C17" i="5"/>
  <c r="Q17" i="5" s="1"/>
  <c r="Q16" i="5"/>
  <c r="P16" i="5"/>
  <c r="D16" i="5"/>
  <c r="S16" i="5" s="1"/>
  <c r="Q15" i="5"/>
  <c r="P15" i="5"/>
  <c r="D15" i="5"/>
  <c r="E15" i="5" s="1"/>
  <c r="R15" i="5" s="1"/>
  <c r="Q14" i="5"/>
  <c r="P14" i="5"/>
  <c r="D14" i="5"/>
  <c r="E14" i="5" s="1"/>
  <c r="U13" i="5"/>
  <c r="T13" i="5"/>
  <c r="Q13" i="5"/>
  <c r="P13" i="5"/>
  <c r="D13" i="5"/>
  <c r="C28" i="4"/>
  <c r="P28" i="4" s="1"/>
  <c r="Q76" i="4"/>
  <c r="P76" i="4"/>
  <c r="D76" i="4"/>
  <c r="E76" i="4" s="1"/>
  <c r="R76" i="4" s="1"/>
  <c r="Q74" i="4"/>
  <c r="P74" i="4"/>
  <c r="R74" i="4" s="1"/>
  <c r="C73" i="4"/>
  <c r="Q73" i="4" s="1"/>
  <c r="Q72" i="4"/>
  <c r="P72" i="4"/>
  <c r="D72" i="4"/>
  <c r="E72" i="4" s="1"/>
  <c r="Q71" i="4"/>
  <c r="P71" i="4"/>
  <c r="D71" i="4"/>
  <c r="D73" i="4" s="1"/>
  <c r="Q70" i="4"/>
  <c r="P70" i="4"/>
  <c r="R70" i="4" s="1"/>
  <c r="Q68" i="4"/>
  <c r="P68" i="4"/>
  <c r="D68" i="4"/>
  <c r="E68" i="4" s="1"/>
  <c r="Q66" i="4"/>
  <c r="P66" i="4"/>
  <c r="E66" i="4"/>
  <c r="Q65" i="4"/>
  <c r="P65" i="4"/>
  <c r="E65" i="4"/>
  <c r="C64" i="4"/>
  <c r="Q64" i="4" s="1"/>
  <c r="Q62" i="4"/>
  <c r="P62" i="4"/>
  <c r="E62" i="4"/>
  <c r="D61" i="4"/>
  <c r="Q60" i="4"/>
  <c r="P60" i="4"/>
  <c r="D60" i="4"/>
  <c r="E60" i="4" s="1"/>
  <c r="Q59" i="4"/>
  <c r="P59" i="4"/>
  <c r="D59" i="4"/>
  <c r="E59" i="4" s="1"/>
  <c r="E58" i="4" s="1"/>
  <c r="D58" i="4"/>
  <c r="C58" i="4"/>
  <c r="Q57" i="4"/>
  <c r="P57" i="4"/>
  <c r="R57" i="4" s="1"/>
  <c r="Q55" i="4"/>
  <c r="P55" i="4"/>
  <c r="D55" i="4"/>
  <c r="E55" i="4" s="1"/>
  <c r="R55" i="4" s="1"/>
  <c r="Q54" i="4"/>
  <c r="P54" i="4"/>
  <c r="D54" i="4"/>
  <c r="E54" i="4" s="1"/>
  <c r="Q53" i="4"/>
  <c r="P53" i="4"/>
  <c r="D53" i="4"/>
  <c r="E53" i="4" s="1"/>
  <c r="Q52" i="4"/>
  <c r="P52" i="4"/>
  <c r="D52" i="4"/>
  <c r="E52" i="4" s="1"/>
  <c r="R52" i="4" s="1"/>
  <c r="Q51" i="4"/>
  <c r="P51" i="4"/>
  <c r="D51" i="4"/>
  <c r="E51" i="4" s="1"/>
  <c r="Q50" i="4"/>
  <c r="P50" i="4"/>
  <c r="E50" i="4"/>
  <c r="D50" i="4"/>
  <c r="Q49" i="4"/>
  <c r="P49" i="4"/>
  <c r="D49" i="4"/>
  <c r="E49" i="4" s="1"/>
  <c r="C48" i="4"/>
  <c r="Q48" i="4" s="1"/>
  <c r="Q47" i="4"/>
  <c r="P47" i="4"/>
  <c r="R47" i="4" s="1"/>
  <c r="Q45" i="4"/>
  <c r="P45" i="4"/>
  <c r="D45" i="4"/>
  <c r="E45" i="4" s="1"/>
  <c r="Q44" i="4"/>
  <c r="P44" i="4"/>
  <c r="D44" i="4"/>
  <c r="E44" i="4" s="1"/>
  <c r="R44" i="4" s="1"/>
  <c r="Q43" i="4"/>
  <c r="P43" i="4"/>
  <c r="D43" i="4"/>
  <c r="E43" i="4" s="1"/>
  <c r="Q42" i="4"/>
  <c r="P42" i="4"/>
  <c r="D42" i="4"/>
  <c r="E42" i="4" s="1"/>
  <c r="C41" i="4"/>
  <c r="Q41" i="4" s="1"/>
  <c r="Q39" i="4"/>
  <c r="P39" i="4"/>
  <c r="D39" i="4"/>
  <c r="E39" i="4" s="1"/>
  <c r="Q38" i="4"/>
  <c r="P38" i="4"/>
  <c r="D38" i="4"/>
  <c r="E38" i="4" s="1"/>
  <c r="C37" i="4"/>
  <c r="D37" i="4" s="1"/>
  <c r="Q36" i="4"/>
  <c r="P36" i="4"/>
  <c r="D36" i="4"/>
  <c r="E36" i="4" s="1"/>
  <c r="Q35" i="4"/>
  <c r="P35" i="4"/>
  <c r="D35" i="4"/>
  <c r="E35" i="4" s="1"/>
  <c r="Q34" i="4"/>
  <c r="P34" i="4"/>
  <c r="D34" i="4"/>
  <c r="E34" i="4" s="1"/>
  <c r="Q33" i="4"/>
  <c r="P33" i="4"/>
  <c r="D33" i="4"/>
  <c r="E33" i="4" s="1"/>
  <c r="Q32" i="4"/>
  <c r="P32" i="4"/>
  <c r="D32" i="4"/>
  <c r="E32" i="4" s="1"/>
  <c r="R32" i="4" s="1"/>
  <c r="Q31" i="4"/>
  <c r="P31" i="4"/>
  <c r="D31" i="4"/>
  <c r="E31" i="4" s="1"/>
  <c r="Q30" i="4"/>
  <c r="P30" i="4"/>
  <c r="D30" i="4"/>
  <c r="E30" i="4" s="1"/>
  <c r="C29" i="4"/>
  <c r="P29" i="4" s="1"/>
  <c r="Q27" i="4"/>
  <c r="P27" i="4"/>
  <c r="D27" i="4"/>
  <c r="E27" i="4" s="1"/>
  <c r="Q26" i="4"/>
  <c r="P26" i="4"/>
  <c r="D26" i="4"/>
  <c r="E26" i="4" s="1"/>
  <c r="Q25" i="4"/>
  <c r="P25" i="4"/>
  <c r="D25" i="4"/>
  <c r="E25" i="4" s="1"/>
  <c r="Q24" i="4"/>
  <c r="P24" i="4"/>
  <c r="E24" i="4"/>
  <c r="R24" i="4" s="1"/>
  <c r="D24" i="4"/>
  <c r="Q23" i="4"/>
  <c r="P23" i="4"/>
  <c r="D23" i="4"/>
  <c r="E23" i="4" s="1"/>
  <c r="C22" i="4"/>
  <c r="P22" i="4" s="1"/>
  <c r="Q21" i="4"/>
  <c r="P21" i="4"/>
  <c r="R21" i="4" s="1"/>
  <c r="C20" i="4"/>
  <c r="Q20" i="4" s="1"/>
  <c r="Q19" i="4"/>
  <c r="P19" i="4"/>
  <c r="D19" i="4"/>
  <c r="D20" i="4" s="1"/>
  <c r="R18" i="4"/>
  <c r="C17" i="4"/>
  <c r="Q17" i="4" s="1"/>
  <c r="Q16" i="4"/>
  <c r="P16" i="4"/>
  <c r="D16" i="4"/>
  <c r="S16" i="4" s="1"/>
  <c r="Q15" i="4"/>
  <c r="P15" i="4"/>
  <c r="D15" i="4"/>
  <c r="E15" i="4" s="1"/>
  <c r="Q14" i="4"/>
  <c r="S14" i="4" s="1"/>
  <c r="P14" i="4"/>
  <c r="E14" i="4"/>
  <c r="R14" i="4" s="1"/>
  <c r="D14" i="4"/>
  <c r="U13" i="4"/>
  <c r="T13" i="4"/>
  <c r="Q13" i="4"/>
  <c r="S13" i="4" s="1"/>
  <c r="P13" i="4"/>
  <c r="D13" i="4"/>
  <c r="E13" i="4" s="1"/>
  <c r="R13" i="4" s="1"/>
  <c r="R32" i="6" l="1"/>
  <c r="R15" i="4"/>
  <c r="R50" i="4"/>
  <c r="R62" i="4"/>
  <c r="D22" i="4"/>
  <c r="E22" i="7"/>
  <c r="Q73" i="7"/>
  <c r="E19" i="9"/>
  <c r="E20" i="9" s="1"/>
  <c r="R20" i="9" s="1"/>
  <c r="P41" i="10"/>
  <c r="Q41" i="12"/>
  <c r="D56" i="9"/>
  <c r="S19" i="4"/>
  <c r="R34" i="4"/>
  <c r="R51" i="4"/>
  <c r="E64" i="4"/>
  <c r="S59" i="5"/>
  <c r="R14" i="6"/>
  <c r="R65" i="6"/>
  <c r="R13" i="7"/>
  <c r="D22" i="7"/>
  <c r="S19" i="8"/>
  <c r="P58" i="8"/>
  <c r="R66" i="8"/>
  <c r="S51" i="9"/>
  <c r="D48" i="6"/>
  <c r="D56" i="6" s="1"/>
  <c r="S59" i="10"/>
  <c r="S14" i="12"/>
  <c r="Q17" i="12"/>
  <c r="R33" i="4"/>
  <c r="Q22" i="5"/>
  <c r="R66" i="5"/>
  <c r="R25" i="5"/>
  <c r="D29" i="6"/>
  <c r="E19" i="8"/>
  <c r="S51" i="8"/>
  <c r="R53" i="9"/>
  <c r="S59" i="9"/>
  <c r="S15" i="4"/>
  <c r="R31" i="4"/>
  <c r="S15" i="5"/>
  <c r="R50" i="7"/>
  <c r="R62" i="7"/>
  <c r="S13" i="8"/>
  <c r="R16" i="10"/>
  <c r="R25" i="4"/>
  <c r="R72" i="4"/>
  <c r="P20" i="5"/>
  <c r="R68" i="5"/>
  <c r="R27" i="6"/>
  <c r="R15" i="7"/>
  <c r="S59" i="7"/>
  <c r="C79" i="9"/>
  <c r="C85" i="9" s="1"/>
  <c r="S59" i="12"/>
  <c r="R31" i="8"/>
  <c r="P37" i="10"/>
  <c r="P20" i="6"/>
  <c r="P48" i="6"/>
  <c r="R55" i="6"/>
  <c r="R72" i="6"/>
  <c r="R25" i="8"/>
  <c r="P22" i="9"/>
  <c r="R22" i="9" s="1"/>
  <c r="D56" i="10"/>
  <c r="Q20" i="12"/>
  <c r="Q20" i="6"/>
  <c r="R54" i="8"/>
  <c r="P20" i="4"/>
  <c r="D17" i="5"/>
  <c r="R14" i="5"/>
  <c r="R31" i="5"/>
  <c r="R65" i="5"/>
  <c r="R31" i="7"/>
  <c r="R44" i="7"/>
  <c r="D48" i="7"/>
  <c r="S48" i="7" s="1"/>
  <c r="R14" i="8"/>
  <c r="R14" i="9"/>
  <c r="P20" i="9"/>
  <c r="S14" i="10"/>
  <c r="R60" i="10"/>
  <c r="R30" i="12"/>
  <c r="R30" i="4"/>
  <c r="R50" i="9"/>
  <c r="R43" i="4"/>
  <c r="R66" i="4"/>
  <c r="D22" i="8"/>
  <c r="D17" i="7"/>
  <c r="R31" i="9"/>
  <c r="S19" i="10"/>
  <c r="Q22" i="4"/>
  <c r="R53" i="4"/>
  <c r="Q22" i="9"/>
  <c r="R26" i="4"/>
  <c r="R35" i="4"/>
  <c r="R54" i="4"/>
  <c r="E13" i="5"/>
  <c r="R13" i="5" s="1"/>
  <c r="P22" i="6"/>
  <c r="R31" i="6"/>
  <c r="R76" i="6"/>
  <c r="S16" i="7"/>
  <c r="Q28" i="7"/>
  <c r="R54" i="7"/>
  <c r="R36" i="8"/>
  <c r="Q17" i="9"/>
  <c r="R24" i="9"/>
  <c r="R26" i="9"/>
  <c r="P58" i="9"/>
  <c r="R15" i="10"/>
  <c r="R19" i="12"/>
  <c r="D22" i="12"/>
  <c r="R51" i="8"/>
  <c r="R13" i="6"/>
  <c r="R30" i="5"/>
  <c r="R66" i="6"/>
  <c r="R30" i="9"/>
  <c r="R52" i="9"/>
  <c r="R34" i="10"/>
  <c r="R43" i="10"/>
  <c r="S51" i="4"/>
  <c r="E19" i="5"/>
  <c r="R19" i="5" s="1"/>
  <c r="R50" i="5"/>
  <c r="Q73" i="5"/>
  <c r="P73" i="6"/>
  <c r="S13" i="7"/>
  <c r="S15" i="7"/>
  <c r="R45" i="7"/>
  <c r="Q58" i="7"/>
  <c r="R43" i="8"/>
  <c r="D56" i="8"/>
  <c r="D17" i="9"/>
  <c r="S19" i="9"/>
  <c r="D17" i="10"/>
  <c r="S15" i="10"/>
  <c r="D17" i="12"/>
  <c r="R45" i="4"/>
  <c r="R19" i="9"/>
  <c r="R72" i="9"/>
  <c r="R31" i="10"/>
  <c r="P58" i="10"/>
  <c r="R45" i="5"/>
  <c r="R53" i="5"/>
  <c r="D22" i="6"/>
  <c r="P28" i="6"/>
  <c r="R28" i="6" s="1"/>
  <c r="R65" i="7"/>
  <c r="D73" i="7"/>
  <c r="R52" i="8"/>
  <c r="C56" i="9"/>
  <c r="R68" i="9"/>
  <c r="E13" i="10"/>
  <c r="E17" i="10" s="1"/>
  <c r="R17" i="10" s="1"/>
  <c r="P20" i="10"/>
  <c r="R20" i="10" s="1"/>
  <c r="R32" i="10"/>
  <c r="R44" i="10"/>
  <c r="R50" i="10"/>
  <c r="R54" i="10"/>
  <c r="C40" i="12"/>
  <c r="D40" i="12" s="1"/>
  <c r="S14" i="8"/>
  <c r="R34" i="8"/>
  <c r="R42" i="4"/>
  <c r="R44" i="6"/>
  <c r="R30" i="8"/>
  <c r="R38" i="4"/>
  <c r="E51" i="5"/>
  <c r="R51" i="5" s="1"/>
  <c r="R76" i="5"/>
  <c r="R35" i="6"/>
  <c r="R62" i="6"/>
  <c r="R22" i="7"/>
  <c r="R52" i="7"/>
  <c r="R66" i="7"/>
  <c r="R39" i="8"/>
  <c r="R60" i="8"/>
  <c r="S13" i="9"/>
  <c r="Q20" i="9"/>
  <c r="R45" i="9"/>
  <c r="S13" i="10"/>
  <c r="P28" i="10"/>
  <c r="R36" i="10"/>
  <c r="R66" i="10"/>
  <c r="S13" i="12"/>
  <c r="P41" i="12"/>
  <c r="R51" i="12"/>
  <c r="R66" i="12"/>
  <c r="Q17" i="8"/>
  <c r="D17" i="8"/>
  <c r="E40" i="9"/>
  <c r="P20" i="7"/>
  <c r="S19" i="5"/>
  <c r="E22" i="5"/>
  <c r="E19" i="4"/>
  <c r="R19" i="4" s="1"/>
  <c r="D48" i="4"/>
  <c r="D56" i="4" s="1"/>
  <c r="P73" i="4"/>
  <c r="R24" i="5"/>
  <c r="R42" i="5"/>
  <c r="S14" i="6"/>
  <c r="Q29" i="6"/>
  <c r="R42" i="6"/>
  <c r="D58" i="6"/>
  <c r="D73" i="6"/>
  <c r="Q22" i="7"/>
  <c r="R33" i="7"/>
  <c r="D37" i="7"/>
  <c r="E13" i="8"/>
  <c r="R13" i="8" s="1"/>
  <c r="R24" i="8"/>
  <c r="R35" i="8"/>
  <c r="R50" i="8"/>
  <c r="C56" i="8"/>
  <c r="C67" i="8" s="1"/>
  <c r="R25" i="10"/>
  <c r="D29" i="10"/>
  <c r="R65" i="4"/>
  <c r="R34" i="5"/>
  <c r="R65" i="8"/>
  <c r="D73" i="5"/>
  <c r="D17" i="4"/>
  <c r="R36" i="6"/>
  <c r="S51" i="6"/>
  <c r="P37" i="7"/>
  <c r="R43" i="7"/>
  <c r="S15" i="8"/>
  <c r="P20" i="8"/>
  <c r="R32" i="8"/>
  <c r="R53" i="8"/>
  <c r="R62" i="8"/>
  <c r="R36" i="9"/>
  <c r="D73" i="9"/>
  <c r="Q17" i="10"/>
  <c r="D22" i="10"/>
  <c r="Q29" i="10"/>
  <c r="S51" i="10"/>
  <c r="R55" i="10"/>
  <c r="R68" i="10"/>
  <c r="P73" i="10"/>
  <c r="R33" i="12"/>
  <c r="Q22" i="8"/>
  <c r="S16" i="8"/>
  <c r="P28" i="8"/>
  <c r="E41" i="8"/>
  <c r="R36" i="4"/>
  <c r="R44" i="9"/>
  <c r="D48" i="5"/>
  <c r="D56" i="5" s="1"/>
  <c r="D17" i="6"/>
  <c r="E58" i="6"/>
  <c r="R58" i="6" s="1"/>
  <c r="S14" i="7"/>
  <c r="D22" i="5"/>
  <c r="R52" i="5"/>
  <c r="R55" i="5"/>
  <c r="R60" i="5"/>
  <c r="R43" i="6"/>
  <c r="R52" i="6"/>
  <c r="R26" i="7"/>
  <c r="R38" i="7"/>
  <c r="R53" i="7"/>
  <c r="R42" i="8"/>
  <c r="R43" i="9"/>
  <c r="P48" i="9"/>
  <c r="R59" i="9"/>
  <c r="R65" i="9"/>
  <c r="R14" i="10"/>
  <c r="R30" i="10"/>
  <c r="R62" i="10"/>
  <c r="R62" i="12"/>
  <c r="R50" i="3"/>
  <c r="R49" i="3"/>
  <c r="P58" i="12"/>
  <c r="Q58" i="12"/>
  <c r="R53" i="12"/>
  <c r="D56" i="12"/>
  <c r="S51" i="12"/>
  <c r="Q48" i="12"/>
  <c r="S48" i="12" s="1"/>
  <c r="C79" i="12"/>
  <c r="C85" i="12" s="1"/>
  <c r="Q64" i="12"/>
  <c r="C79" i="10"/>
  <c r="C85" i="10" s="1"/>
  <c r="Q48" i="10"/>
  <c r="S48" i="10" s="1"/>
  <c r="R44" i="12"/>
  <c r="P40" i="12"/>
  <c r="P37" i="12"/>
  <c r="Q37" i="12"/>
  <c r="R34" i="12"/>
  <c r="Q29" i="12"/>
  <c r="D29" i="12"/>
  <c r="D46" i="12" s="1"/>
  <c r="R32" i="12"/>
  <c r="E29" i="12"/>
  <c r="R29" i="12" s="1"/>
  <c r="E20" i="12"/>
  <c r="R20" i="12" s="1"/>
  <c r="C67" i="12"/>
  <c r="Q56" i="12"/>
  <c r="P56" i="12"/>
  <c r="R59" i="12"/>
  <c r="E58" i="12"/>
  <c r="R31" i="12"/>
  <c r="R38" i="12"/>
  <c r="E37" i="12"/>
  <c r="R45" i="12"/>
  <c r="R60" i="12"/>
  <c r="R68" i="12"/>
  <c r="R76" i="12"/>
  <c r="R23" i="12"/>
  <c r="E22" i="12"/>
  <c r="R22" i="12" s="1"/>
  <c r="R43" i="12"/>
  <c r="R52" i="12"/>
  <c r="R72" i="12"/>
  <c r="R71" i="12"/>
  <c r="R27" i="12"/>
  <c r="R36" i="12"/>
  <c r="E16" i="12"/>
  <c r="R16" i="12" s="1"/>
  <c r="Q40" i="12"/>
  <c r="P48" i="12"/>
  <c r="D73" i="12"/>
  <c r="E15" i="12"/>
  <c r="P73" i="12"/>
  <c r="R73" i="12" s="1"/>
  <c r="D20" i="12"/>
  <c r="D79" i="12" s="1"/>
  <c r="E41" i="12"/>
  <c r="C46" i="12"/>
  <c r="E49" i="12"/>
  <c r="E48" i="12" s="1"/>
  <c r="E56" i="12" s="1"/>
  <c r="E64" i="12"/>
  <c r="R64" i="12" s="1"/>
  <c r="R71" i="10"/>
  <c r="E73" i="10"/>
  <c r="E20" i="10"/>
  <c r="R19" i="10"/>
  <c r="C77" i="10"/>
  <c r="Q75" i="10"/>
  <c r="D75" i="10"/>
  <c r="D77" i="10" s="1"/>
  <c r="P75" i="10"/>
  <c r="R22" i="10"/>
  <c r="R52" i="10"/>
  <c r="R59" i="10"/>
  <c r="E58" i="10"/>
  <c r="R58" i="10" s="1"/>
  <c r="E29" i="10"/>
  <c r="R29" i="10" s="1"/>
  <c r="R23" i="10"/>
  <c r="E22" i="10"/>
  <c r="R38" i="10"/>
  <c r="E37" i="10"/>
  <c r="R76" i="10"/>
  <c r="R41" i="10"/>
  <c r="R72" i="10"/>
  <c r="Q56" i="10"/>
  <c r="C67" i="10"/>
  <c r="P56" i="10"/>
  <c r="P40" i="10"/>
  <c r="Q64" i="10"/>
  <c r="Q40" i="10"/>
  <c r="P48" i="10"/>
  <c r="D73" i="10"/>
  <c r="D20" i="10"/>
  <c r="D79" i="10" s="1"/>
  <c r="D28" i="10"/>
  <c r="E28" i="10" s="1"/>
  <c r="R28" i="10" s="1"/>
  <c r="D37" i="10"/>
  <c r="D41" i="10"/>
  <c r="D58" i="10"/>
  <c r="E41" i="10"/>
  <c r="E40" i="10" s="1"/>
  <c r="C46" i="10"/>
  <c r="E49" i="10"/>
  <c r="E48" i="10" s="1"/>
  <c r="E56" i="10" s="1"/>
  <c r="E64" i="10"/>
  <c r="R64" i="10" s="1"/>
  <c r="R68" i="4"/>
  <c r="R39" i="9"/>
  <c r="E37" i="9"/>
  <c r="E37" i="8"/>
  <c r="Q37" i="6"/>
  <c r="P37" i="6"/>
  <c r="E37" i="5"/>
  <c r="R39" i="4"/>
  <c r="Q37" i="4"/>
  <c r="E37" i="4"/>
  <c r="P37" i="4"/>
  <c r="S48" i="9"/>
  <c r="E64" i="9"/>
  <c r="R64" i="9" s="1"/>
  <c r="Q64" i="9"/>
  <c r="D29" i="9"/>
  <c r="Q29" i="9"/>
  <c r="Q28" i="9"/>
  <c r="R23" i="9"/>
  <c r="E22" i="9"/>
  <c r="R27" i="9"/>
  <c r="E29" i="9"/>
  <c r="R29" i="9" s="1"/>
  <c r="R34" i="9"/>
  <c r="D79" i="9"/>
  <c r="R35" i="9"/>
  <c r="R38" i="9"/>
  <c r="R42" i="9"/>
  <c r="R60" i="9"/>
  <c r="R33" i="9"/>
  <c r="P79" i="9"/>
  <c r="E16" i="9"/>
  <c r="R16" i="9" s="1"/>
  <c r="D41" i="9"/>
  <c r="P56" i="9"/>
  <c r="E58" i="9"/>
  <c r="R58" i="9" s="1"/>
  <c r="E71" i="9"/>
  <c r="E73" i="9" s="1"/>
  <c r="E15" i="9"/>
  <c r="D37" i="9"/>
  <c r="P41" i="9"/>
  <c r="R41" i="9" s="1"/>
  <c r="E49" i="9"/>
  <c r="Q58" i="9"/>
  <c r="C40" i="9"/>
  <c r="D28" i="9"/>
  <c r="E28" i="9" s="1"/>
  <c r="R28" i="9" s="1"/>
  <c r="C63" i="9"/>
  <c r="P37" i="9"/>
  <c r="P73" i="9"/>
  <c r="S15" i="9"/>
  <c r="S59" i="8"/>
  <c r="E64" i="8"/>
  <c r="P64" i="8"/>
  <c r="Q56" i="8"/>
  <c r="P48" i="8"/>
  <c r="C79" i="8"/>
  <c r="P79" i="8" s="1"/>
  <c r="Q29" i="8"/>
  <c r="E29" i="8"/>
  <c r="R29" i="8" s="1"/>
  <c r="D29" i="8"/>
  <c r="D79" i="8"/>
  <c r="R27" i="8"/>
  <c r="P67" i="8"/>
  <c r="D67" i="8"/>
  <c r="E67" i="8" s="1"/>
  <c r="Q67" i="8"/>
  <c r="R23" i="8"/>
  <c r="E22" i="8"/>
  <c r="R22" i="8" s="1"/>
  <c r="R15" i="8"/>
  <c r="E40" i="8"/>
  <c r="R44" i="8"/>
  <c r="S48" i="8"/>
  <c r="R38" i="8"/>
  <c r="E16" i="8"/>
  <c r="E17" i="8" s="1"/>
  <c r="R17" i="8" s="1"/>
  <c r="R19" i="8"/>
  <c r="D41" i="8"/>
  <c r="E58" i="8"/>
  <c r="E71" i="8"/>
  <c r="E73" i="8" s="1"/>
  <c r="D37" i="8"/>
  <c r="P41" i="8"/>
  <c r="R41" i="8" s="1"/>
  <c r="E49" i="8"/>
  <c r="Q58" i="8"/>
  <c r="C40" i="8"/>
  <c r="C75" i="8" s="1"/>
  <c r="D28" i="8"/>
  <c r="E28" i="8" s="1"/>
  <c r="R28" i="8" s="1"/>
  <c r="E20" i="8"/>
  <c r="R20" i="8" s="1"/>
  <c r="P37" i="8"/>
  <c r="P73" i="8"/>
  <c r="R73" i="8" s="1"/>
  <c r="P58" i="7"/>
  <c r="D56" i="7"/>
  <c r="P48" i="7"/>
  <c r="E64" i="7"/>
  <c r="P64" i="7"/>
  <c r="C56" i="7"/>
  <c r="C67" i="7" s="1"/>
  <c r="P67" i="7" s="1"/>
  <c r="R32" i="7"/>
  <c r="Q29" i="7"/>
  <c r="R27" i="7"/>
  <c r="R34" i="7"/>
  <c r="R39" i="7"/>
  <c r="R59" i="7"/>
  <c r="E58" i="7"/>
  <c r="E20" i="7"/>
  <c r="R20" i="7" s="1"/>
  <c r="R35" i="7"/>
  <c r="E41" i="7"/>
  <c r="E40" i="7" s="1"/>
  <c r="R19" i="7"/>
  <c r="E37" i="7"/>
  <c r="R42" i="7"/>
  <c r="R60" i="7"/>
  <c r="R36" i="7"/>
  <c r="E16" i="7"/>
  <c r="P17" i="7"/>
  <c r="D41" i="7"/>
  <c r="E71" i="7"/>
  <c r="D29" i="7"/>
  <c r="C40" i="7"/>
  <c r="C79" i="7"/>
  <c r="R24" i="7"/>
  <c r="E29" i="7"/>
  <c r="R29" i="7" s="1"/>
  <c r="P41" i="7"/>
  <c r="E49" i="7"/>
  <c r="D20" i="7"/>
  <c r="D79" i="7" s="1"/>
  <c r="D28" i="7"/>
  <c r="E28" i="7" s="1"/>
  <c r="R28" i="7" s="1"/>
  <c r="S59" i="6"/>
  <c r="C56" i="6"/>
  <c r="C67" i="6" s="1"/>
  <c r="P67" i="6" s="1"/>
  <c r="E64" i="6"/>
  <c r="Q64" i="6"/>
  <c r="R64" i="6"/>
  <c r="E20" i="6"/>
  <c r="R20" i="6" s="1"/>
  <c r="R39" i="6"/>
  <c r="R19" i="6"/>
  <c r="R34" i="6"/>
  <c r="R59" i="6"/>
  <c r="C85" i="6"/>
  <c r="F81" i="6"/>
  <c r="C63" i="6"/>
  <c r="Q79" i="6"/>
  <c r="P79" i="6"/>
  <c r="E41" i="6"/>
  <c r="E40" i="6" s="1"/>
  <c r="S48" i="6"/>
  <c r="E37" i="6"/>
  <c r="R60" i="6"/>
  <c r="R23" i="6"/>
  <c r="E22" i="6"/>
  <c r="R73" i="6"/>
  <c r="E16" i="6"/>
  <c r="R16" i="6" s="1"/>
  <c r="P17" i="6"/>
  <c r="D41" i="6"/>
  <c r="E71" i="6"/>
  <c r="E73" i="6" s="1"/>
  <c r="C40" i="6"/>
  <c r="E15" i="6"/>
  <c r="E29" i="6"/>
  <c r="R29" i="6" s="1"/>
  <c r="P41" i="6"/>
  <c r="R41" i="6" s="1"/>
  <c r="E49" i="6"/>
  <c r="Q58" i="6"/>
  <c r="D20" i="6"/>
  <c r="D79" i="6" s="1"/>
  <c r="E64" i="5"/>
  <c r="D58" i="5"/>
  <c r="P58" i="5"/>
  <c r="P48" i="5"/>
  <c r="P64" i="5"/>
  <c r="C56" i="5"/>
  <c r="C67" i="5" s="1"/>
  <c r="D67" i="5" s="1"/>
  <c r="P37" i="5"/>
  <c r="Q37" i="5"/>
  <c r="R32" i="5"/>
  <c r="Q29" i="5"/>
  <c r="Q28" i="5"/>
  <c r="E29" i="5"/>
  <c r="R29" i="5" s="1"/>
  <c r="R27" i="5"/>
  <c r="R44" i="5"/>
  <c r="R35" i="5"/>
  <c r="E41" i="5"/>
  <c r="E40" i="5" s="1"/>
  <c r="R22" i="5"/>
  <c r="R33" i="5"/>
  <c r="R38" i="5"/>
  <c r="R43" i="5"/>
  <c r="S13" i="5"/>
  <c r="S14" i="5"/>
  <c r="E16" i="5"/>
  <c r="P17" i="5"/>
  <c r="D41" i="5"/>
  <c r="E58" i="5"/>
  <c r="R58" i="5" s="1"/>
  <c r="R62" i="5"/>
  <c r="E71" i="5"/>
  <c r="D29" i="5"/>
  <c r="C40" i="5"/>
  <c r="C79" i="5"/>
  <c r="P41" i="5"/>
  <c r="E49" i="5"/>
  <c r="D28" i="5"/>
  <c r="E28" i="5" s="1"/>
  <c r="R28" i="5" s="1"/>
  <c r="E20" i="5"/>
  <c r="R20" i="5" s="1"/>
  <c r="S59" i="4"/>
  <c r="R59" i="4"/>
  <c r="C56" i="4"/>
  <c r="C67" i="4" s="1"/>
  <c r="D67" i="4" s="1"/>
  <c r="P48" i="4"/>
  <c r="Q29" i="4"/>
  <c r="Q28" i="4"/>
  <c r="E29" i="4"/>
  <c r="R29" i="4" s="1"/>
  <c r="R23" i="4"/>
  <c r="E22" i="4"/>
  <c r="R22" i="4" s="1"/>
  <c r="R27" i="4"/>
  <c r="E41" i="4"/>
  <c r="E40" i="4" s="1"/>
  <c r="R60" i="4"/>
  <c r="D79" i="4"/>
  <c r="R49" i="4"/>
  <c r="E48" i="4"/>
  <c r="E16" i="4"/>
  <c r="P17" i="4"/>
  <c r="D41" i="4"/>
  <c r="P64" i="4"/>
  <c r="E71" i="4"/>
  <c r="D29" i="4"/>
  <c r="C40" i="4"/>
  <c r="C75" i="4" s="1"/>
  <c r="P58" i="4"/>
  <c r="R58" i="4" s="1"/>
  <c r="C79" i="4"/>
  <c r="P41" i="4"/>
  <c r="Q58" i="4"/>
  <c r="D28" i="4"/>
  <c r="E28" i="4" s="1"/>
  <c r="R28" i="4" s="1"/>
  <c r="E20" i="4"/>
  <c r="R20" i="4" s="1"/>
  <c r="P67" i="5" l="1"/>
  <c r="C75" i="5"/>
  <c r="R41" i="5"/>
  <c r="Q79" i="9"/>
  <c r="R73" i="10"/>
  <c r="R22" i="6"/>
  <c r="R58" i="8"/>
  <c r="R37" i="10"/>
  <c r="R37" i="6"/>
  <c r="P56" i="8"/>
  <c r="F81" i="9"/>
  <c r="G81" i="9" s="1"/>
  <c r="D79" i="5"/>
  <c r="R64" i="4"/>
  <c r="R37" i="5"/>
  <c r="F81" i="10"/>
  <c r="G81" i="10" s="1"/>
  <c r="Q79" i="10"/>
  <c r="P79" i="12"/>
  <c r="S48" i="4"/>
  <c r="R58" i="7"/>
  <c r="R37" i="12"/>
  <c r="Q67" i="6"/>
  <c r="R37" i="8"/>
  <c r="R37" i="4"/>
  <c r="D67" i="6"/>
  <c r="E67" i="6" s="1"/>
  <c r="C82" i="6" s="1"/>
  <c r="P79" i="10"/>
  <c r="C67" i="9"/>
  <c r="Q56" i="9"/>
  <c r="D69" i="5"/>
  <c r="R13" i="10"/>
  <c r="Q56" i="6"/>
  <c r="E46" i="10"/>
  <c r="R16" i="8"/>
  <c r="C63" i="10"/>
  <c r="P63" i="10" s="1"/>
  <c r="R41" i="4"/>
  <c r="R41" i="7"/>
  <c r="Q79" i="12"/>
  <c r="R40" i="10"/>
  <c r="P56" i="6"/>
  <c r="R37" i="7"/>
  <c r="R37" i="9"/>
  <c r="D46" i="10"/>
  <c r="S48" i="5"/>
  <c r="C63" i="12"/>
  <c r="F81" i="12"/>
  <c r="G81" i="12" s="1"/>
  <c r="G79" i="12"/>
  <c r="Q67" i="12"/>
  <c r="P67" i="12"/>
  <c r="D67" i="12"/>
  <c r="D69" i="12" s="1"/>
  <c r="R15" i="12"/>
  <c r="E17" i="12"/>
  <c r="R17" i="12" s="1"/>
  <c r="R48" i="12"/>
  <c r="E79" i="12"/>
  <c r="R79" i="12" s="1"/>
  <c r="R56" i="12"/>
  <c r="Q46" i="12"/>
  <c r="P46" i="12"/>
  <c r="E40" i="12"/>
  <c r="R41" i="12"/>
  <c r="R49" i="12"/>
  <c r="R58" i="12"/>
  <c r="E75" i="10"/>
  <c r="E77" i="10" s="1"/>
  <c r="G79" i="10"/>
  <c r="E79" i="10"/>
  <c r="R48" i="10"/>
  <c r="R56" i="10"/>
  <c r="R49" i="10"/>
  <c r="Q46" i="10"/>
  <c r="P46" i="10"/>
  <c r="Q67" i="10"/>
  <c r="P67" i="10"/>
  <c r="D67" i="10"/>
  <c r="D69" i="10" s="1"/>
  <c r="D78" i="10" s="1"/>
  <c r="D105" i="3" s="1"/>
  <c r="C61" i="10"/>
  <c r="Q63" i="10"/>
  <c r="E63" i="10"/>
  <c r="P77" i="10"/>
  <c r="Q77" i="10"/>
  <c r="D69" i="6"/>
  <c r="R15" i="9"/>
  <c r="E17" i="9"/>
  <c r="R17" i="9" s="1"/>
  <c r="E46" i="9"/>
  <c r="Q40" i="9"/>
  <c r="P40" i="9"/>
  <c r="R40" i="9" s="1"/>
  <c r="C46" i="9"/>
  <c r="D40" i="9"/>
  <c r="D46" i="9" s="1"/>
  <c r="R73" i="9"/>
  <c r="G79" i="9"/>
  <c r="R49" i="9"/>
  <c r="E48" i="9"/>
  <c r="E79" i="9" s="1"/>
  <c r="Q63" i="9"/>
  <c r="P63" i="9"/>
  <c r="E63" i="9"/>
  <c r="E61" i="9" s="1"/>
  <c r="C61" i="9"/>
  <c r="R71" i="9"/>
  <c r="C75" i="9"/>
  <c r="R64" i="8"/>
  <c r="G79" i="8"/>
  <c r="C85" i="8"/>
  <c r="C63" i="8"/>
  <c r="D69" i="8"/>
  <c r="F81" i="8"/>
  <c r="G81" i="8" s="1"/>
  <c r="Q79" i="8"/>
  <c r="R49" i="8"/>
  <c r="E48" i="8"/>
  <c r="R71" i="8"/>
  <c r="E46" i="8"/>
  <c r="R67" i="8"/>
  <c r="Q40" i="8"/>
  <c r="P40" i="8"/>
  <c r="R40" i="8" s="1"/>
  <c r="C46" i="8"/>
  <c r="D40" i="8"/>
  <c r="D46" i="8" s="1"/>
  <c r="Q75" i="8"/>
  <c r="C77" i="8"/>
  <c r="P75" i="8"/>
  <c r="D75" i="8"/>
  <c r="D77" i="8" s="1"/>
  <c r="C82" i="8"/>
  <c r="Q56" i="7"/>
  <c r="Q67" i="7"/>
  <c r="P56" i="7"/>
  <c r="D67" i="7"/>
  <c r="R64" i="7"/>
  <c r="Q40" i="7"/>
  <c r="P40" i="7"/>
  <c r="R40" i="7" s="1"/>
  <c r="D40" i="7"/>
  <c r="D46" i="7" s="1"/>
  <c r="C46" i="7"/>
  <c r="R49" i="7"/>
  <c r="E48" i="7"/>
  <c r="E79" i="7"/>
  <c r="I79" i="7" s="1"/>
  <c r="E46" i="7"/>
  <c r="C75" i="7"/>
  <c r="E73" i="7"/>
  <c r="R73" i="7" s="1"/>
  <c r="R71" i="7"/>
  <c r="C85" i="7"/>
  <c r="G79" i="7"/>
  <c r="F81" i="7"/>
  <c r="G81" i="7" s="1"/>
  <c r="C63" i="7"/>
  <c r="Q79" i="7"/>
  <c r="P79" i="7"/>
  <c r="R16" i="7"/>
  <c r="E17" i="7"/>
  <c r="R17" i="7" s="1"/>
  <c r="G81" i="6"/>
  <c r="G79" i="6"/>
  <c r="Q40" i="6"/>
  <c r="P40" i="6"/>
  <c r="R40" i="6" s="1"/>
  <c r="D40" i="6"/>
  <c r="D46" i="6" s="1"/>
  <c r="C46" i="6"/>
  <c r="R67" i="6"/>
  <c r="R49" i="6"/>
  <c r="E48" i="6"/>
  <c r="E79" i="6" s="1"/>
  <c r="R79" i="6" s="1"/>
  <c r="R15" i="6"/>
  <c r="E17" i="6"/>
  <c r="R17" i="6" s="1"/>
  <c r="Q63" i="6"/>
  <c r="P63" i="6"/>
  <c r="E63" i="6"/>
  <c r="E61" i="6" s="1"/>
  <c r="E69" i="6" s="1"/>
  <c r="C61" i="6"/>
  <c r="E46" i="6"/>
  <c r="C75" i="6"/>
  <c r="R71" i="6"/>
  <c r="R64" i="5"/>
  <c r="Q67" i="5"/>
  <c r="P56" i="5"/>
  <c r="Q56" i="5"/>
  <c r="E46" i="5"/>
  <c r="R49" i="5"/>
  <c r="E48" i="5"/>
  <c r="C85" i="5"/>
  <c r="G79" i="5"/>
  <c r="F81" i="5"/>
  <c r="G81" i="5" s="1"/>
  <c r="C63" i="5"/>
  <c r="Q79" i="5"/>
  <c r="P79" i="5"/>
  <c r="E67" i="5"/>
  <c r="C82" i="5" s="1"/>
  <c r="Q40" i="5"/>
  <c r="P40" i="5"/>
  <c r="R40" i="5" s="1"/>
  <c r="D40" i="5"/>
  <c r="D46" i="5" s="1"/>
  <c r="C46" i="5"/>
  <c r="R16" i="5"/>
  <c r="E17" i="5"/>
  <c r="R17" i="5" s="1"/>
  <c r="E73" i="5"/>
  <c r="R73" i="5" s="1"/>
  <c r="R71" i="5"/>
  <c r="Q75" i="5"/>
  <c r="C77" i="5"/>
  <c r="P75" i="5"/>
  <c r="D75" i="5"/>
  <c r="D77" i="5" s="1"/>
  <c r="E67" i="4"/>
  <c r="C82" i="4" s="1"/>
  <c r="D69" i="4"/>
  <c r="P67" i="4"/>
  <c r="P56" i="4"/>
  <c r="R56" i="4" s="1"/>
  <c r="Q56" i="4"/>
  <c r="E79" i="4"/>
  <c r="Q67" i="4"/>
  <c r="Q40" i="4"/>
  <c r="P40" i="4"/>
  <c r="R40" i="4" s="1"/>
  <c r="D40" i="4"/>
  <c r="D46" i="4" s="1"/>
  <c r="C46" i="4"/>
  <c r="E46" i="4"/>
  <c r="C85" i="4"/>
  <c r="G79" i="4"/>
  <c r="F81" i="4"/>
  <c r="G81" i="4" s="1"/>
  <c r="C63" i="4"/>
  <c r="Q79" i="4"/>
  <c r="P79" i="4"/>
  <c r="Q75" i="4"/>
  <c r="C77" i="4"/>
  <c r="P75" i="4"/>
  <c r="D75" i="4"/>
  <c r="D77" i="4" s="1"/>
  <c r="R16" i="4"/>
  <c r="E17" i="4"/>
  <c r="R17" i="4" s="1"/>
  <c r="E73" i="4"/>
  <c r="R73" i="4" s="1"/>
  <c r="R71" i="4"/>
  <c r="E56" i="4"/>
  <c r="R48" i="4"/>
  <c r="R46" i="10" l="1"/>
  <c r="R79" i="7"/>
  <c r="P67" i="9"/>
  <c r="D67" i="9"/>
  <c r="Q67" i="9"/>
  <c r="D78" i="5"/>
  <c r="R77" i="10"/>
  <c r="I79" i="10"/>
  <c r="P63" i="12"/>
  <c r="E63" i="12"/>
  <c r="Q63" i="12"/>
  <c r="C61" i="12"/>
  <c r="H79" i="12"/>
  <c r="Q61" i="12"/>
  <c r="R63" i="10"/>
  <c r="E67" i="12"/>
  <c r="R67" i="12" s="1"/>
  <c r="E46" i="12"/>
  <c r="R46" i="12" s="1"/>
  <c r="R40" i="12"/>
  <c r="I79" i="12"/>
  <c r="R75" i="10"/>
  <c r="C69" i="10"/>
  <c r="Q61" i="10"/>
  <c r="P61" i="10"/>
  <c r="E67" i="10"/>
  <c r="C82" i="10" s="1"/>
  <c r="H79" i="10"/>
  <c r="E61" i="10"/>
  <c r="C83" i="10"/>
  <c r="R79" i="10"/>
  <c r="R63" i="9"/>
  <c r="I79" i="9"/>
  <c r="R79" i="9"/>
  <c r="Q46" i="9"/>
  <c r="P46" i="9"/>
  <c r="R46" i="9" s="1"/>
  <c r="H79" i="9"/>
  <c r="Q61" i="9"/>
  <c r="P61" i="9"/>
  <c r="R61" i="9" s="1"/>
  <c r="C69" i="9"/>
  <c r="E56" i="9"/>
  <c r="R56" i="9" s="1"/>
  <c r="R48" i="9"/>
  <c r="Q75" i="9"/>
  <c r="C77" i="9"/>
  <c r="P75" i="9"/>
  <c r="D75" i="9"/>
  <c r="D77" i="9" s="1"/>
  <c r="Q63" i="8"/>
  <c r="C61" i="8"/>
  <c r="P63" i="8"/>
  <c r="E63" i="8"/>
  <c r="E61" i="8" s="1"/>
  <c r="E69" i="8" s="1"/>
  <c r="D78" i="8"/>
  <c r="E75" i="8"/>
  <c r="E77" i="8" s="1"/>
  <c r="Q77" i="8"/>
  <c r="P77" i="8"/>
  <c r="E56" i="8"/>
  <c r="R56" i="8" s="1"/>
  <c r="R48" i="8"/>
  <c r="E79" i="8"/>
  <c r="Q46" i="8"/>
  <c r="P46" i="8"/>
  <c r="R46" i="8" s="1"/>
  <c r="E67" i="7"/>
  <c r="D69" i="7"/>
  <c r="E56" i="7"/>
  <c r="R56" i="7" s="1"/>
  <c r="R48" i="7"/>
  <c r="Q75" i="7"/>
  <c r="C77" i="7"/>
  <c r="P75" i="7"/>
  <c r="D75" i="7"/>
  <c r="D77" i="7" s="1"/>
  <c r="Q46" i="7"/>
  <c r="P46" i="7"/>
  <c r="R46" i="7" s="1"/>
  <c r="Q63" i="7"/>
  <c r="C61" i="7"/>
  <c r="P63" i="7"/>
  <c r="E63" i="7"/>
  <c r="H79" i="7"/>
  <c r="R63" i="6"/>
  <c r="H79" i="6"/>
  <c r="Q46" i="6"/>
  <c r="P46" i="6"/>
  <c r="R46" i="6" s="1"/>
  <c r="Q61" i="6"/>
  <c r="P61" i="6"/>
  <c r="R61" i="6" s="1"/>
  <c r="C69" i="6"/>
  <c r="Q75" i="6"/>
  <c r="C77" i="6"/>
  <c r="P75" i="6"/>
  <c r="D75" i="6"/>
  <c r="D77" i="6" s="1"/>
  <c r="D78" i="6" s="1"/>
  <c r="E56" i="6"/>
  <c r="R56" i="6" s="1"/>
  <c r="R48" i="6"/>
  <c r="I79" i="6"/>
  <c r="R67" i="5"/>
  <c r="Q77" i="5"/>
  <c r="P77" i="5"/>
  <c r="Q63" i="5"/>
  <c r="P63" i="5"/>
  <c r="C61" i="5"/>
  <c r="E63" i="5"/>
  <c r="Q46" i="5"/>
  <c r="P46" i="5"/>
  <c r="R46" i="5" s="1"/>
  <c r="R48" i="5"/>
  <c r="E56" i="5"/>
  <c r="R56" i="5" s="1"/>
  <c r="E79" i="5"/>
  <c r="I79" i="5" s="1"/>
  <c r="E75" i="5"/>
  <c r="E77" i="5" s="1"/>
  <c r="R79" i="5"/>
  <c r="H79" i="4"/>
  <c r="E75" i="4"/>
  <c r="E77" i="4" s="1"/>
  <c r="R79" i="4"/>
  <c r="R67" i="4"/>
  <c r="Q63" i="4"/>
  <c r="P63" i="4"/>
  <c r="E63" i="4"/>
  <c r="C61" i="4"/>
  <c r="Q46" i="4"/>
  <c r="P46" i="4"/>
  <c r="R46" i="4" s="1"/>
  <c r="D78" i="4"/>
  <c r="Q77" i="4"/>
  <c r="P77" i="4"/>
  <c r="I79" i="4"/>
  <c r="E69" i="10" l="1"/>
  <c r="D78" i="7"/>
  <c r="E67" i="9"/>
  <c r="D69" i="9"/>
  <c r="D78" i="9" s="1"/>
  <c r="R67" i="9"/>
  <c r="R63" i="12"/>
  <c r="E61" i="12"/>
  <c r="E69" i="12" s="1"/>
  <c r="C69" i="12"/>
  <c r="P61" i="12"/>
  <c r="C82" i="12"/>
  <c r="R67" i="10"/>
  <c r="R61" i="10"/>
  <c r="Q69" i="10"/>
  <c r="P69" i="10"/>
  <c r="R69" i="10" s="1"/>
  <c r="C78" i="10"/>
  <c r="C105" i="3" s="1"/>
  <c r="E75" i="9"/>
  <c r="E77" i="9" s="1"/>
  <c r="P69" i="9"/>
  <c r="Q69" i="9"/>
  <c r="Q77" i="9"/>
  <c r="C78" i="9"/>
  <c r="P77" i="9"/>
  <c r="R63" i="8"/>
  <c r="Q61" i="8"/>
  <c r="C69" i="8"/>
  <c r="P61" i="8"/>
  <c r="R61" i="8" s="1"/>
  <c r="R77" i="8"/>
  <c r="C83" i="8"/>
  <c r="R75" i="8"/>
  <c r="I79" i="8"/>
  <c r="H79" i="8"/>
  <c r="R79" i="8"/>
  <c r="R63" i="7"/>
  <c r="C82" i="7"/>
  <c r="R67" i="7"/>
  <c r="E75" i="7"/>
  <c r="E77" i="7" s="1"/>
  <c r="E61" i="7"/>
  <c r="E69" i="7" s="1"/>
  <c r="Q77" i="7"/>
  <c r="P77" i="7"/>
  <c r="Q61" i="7"/>
  <c r="P61" i="7"/>
  <c r="C69" i="7"/>
  <c r="C78" i="7" s="1"/>
  <c r="C78" i="6"/>
  <c r="Q77" i="6"/>
  <c r="P77" i="6"/>
  <c r="Q69" i="6"/>
  <c r="P69" i="6"/>
  <c r="R69" i="6" s="1"/>
  <c r="E75" i="6"/>
  <c r="R75" i="6" s="1"/>
  <c r="R75" i="5"/>
  <c r="C83" i="5"/>
  <c r="E61" i="5"/>
  <c r="E69" i="5" s="1"/>
  <c r="Q61" i="5"/>
  <c r="P61" i="5"/>
  <c r="C69" i="5"/>
  <c r="R63" i="5"/>
  <c r="H79" i="5"/>
  <c r="R77" i="5"/>
  <c r="R77" i="4"/>
  <c r="R63" i="4"/>
  <c r="R75" i="4"/>
  <c r="Q61" i="4"/>
  <c r="P61" i="4"/>
  <c r="C69" i="4"/>
  <c r="E61" i="4"/>
  <c r="E69" i="4" s="1"/>
  <c r="C83" i="4"/>
  <c r="C82" i="9" l="1"/>
  <c r="E69" i="9"/>
  <c r="R69" i="9" s="1"/>
  <c r="R61" i="12"/>
  <c r="Q69" i="12"/>
  <c r="P69" i="12"/>
  <c r="R69" i="12" s="1"/>
  <c r="P78" i="10"/>
  <c r="E78" i="10"/>
  <c r="E105" i="3" s="1"/>
  <c r="Q78" i="10"/>
  <c r="C83" i="9"/>
  <c r="R75" i="9"/>
  <c r="R77" i="9"/>
  <c r="P78" i="9"/>
  <c r="E78" i="9"/>
  <c r="Q78" i="9"/>
  <c r="P69" i="8"/>
  <c r="R69" i="8" s="1"/>
  <c r="Q69" i="8"/>
  <c r="C78" i="8"/>
  <c r="C83" i="7"/>
  <c r="P78" i="7"/>
  <c r="E78" i="7"/>
  <c r="Q78" i="7"/>
  <c r="R61" i="7"/>
  <c r="R77" i="7"/>
  <c r="Q69" i="7"/>
  <c r="P69" i="7"/>
  <c r="R69" i="7" s="1"/>
  <c r="R75" i="7"/>
  <c r="E77" i="6"/>
  <c r="R77" i="6" s="1"/>
  <c r="C83" i="6"/>
  <c r="P78" i="6"/>
  <c r="E78" i="6"/>
  <c r="Q78" i="6"/>
  <c r="R61" i="5"/>
  <c r="Q69" i="5"/>
  <c r="P69" i="5"/>
  <c r="R69" i="5" s="1"/>
  <c r="C78" i="5"/>
  <c r="Q69" i="4"/>
  <c r="P69" i="4"/>
  <c r="R69" i="4" s="1"/>
  <c r="C78" i="4"/>
  <c r="R61" i="4"/>
  <c r="R78" i="10" l="1"/>
  <c r="R78" i="9"/>
  <c r="P78" i="8"/>
  <c r="E78" i="8"/>
  <c r="Q78" i="8"/>
  <c r="R78" i="7"/>
  <c r="R78" i="6"/>
  <c r="P78" i="5"/>
  <c r="Q78" i="5"/>
  <c r="E78" i="5"/>
  <c r="P78" i="4"/>
  <c r="E78" i="4"/>
  <c r="Q78" i="4"/>
  <c r="R78" i="8" l="1"/>
  <c r="R78" i="5"/>
  <c r="R78" i="4"/>
  <c r="Q76" i="3" l="1"/>
  <c r="P76" i="3"/>
  <c r="D76" i="3"/>
  <c r="Q74" i="3"/>
  <c r="P74" i="3"/>
  <c r="R74" i="3" s="1"/>
  <c r="C73" i="3"/>
  <c r="Q73" i="3" s="1"/>
  <c r="Q72" i="3"/>
  <c r="P72" i="3"/>
  <c r="D72" i="3"/>
  <c r="E72" i="3" s="1"/>
  <c r="Q71" i="3"/>
  <c r="P71" i="3"/>
  <c r="D71" i="3"/>
  <c r="E71" i="3" s="1"/>
  <c r="Q70" i="3"/>
  <c r="P70" i="3"/>
  <c r="R70" i="3" s="1"/>
  <c r="Q68" i="3"/>
  <c r="P68" i="3"/>
  <c r="E68" i="3"/>
  <c r="Q66" i="3"/>
  <c r="P66" i="3"/>
  <c r="E66" i="3"/>
  <c r="Q64" i="3"/>
  <c r="P64" i="3"/>
  <c r="E64" i="3"/>
  <c r="Q62" i="3"/>
  <c r="P62" i="3"/>
  <c r="E62" i="3"/>
  <c r="Q60" i="3"/>
  <c r="P60" i="3"/>
  <c r="D60" i="3"/>
  <c r="Q59" i="3"/>
  <c r="P59" i="3"/>
  <c r="E59" i="3"/>
  <c r="C58" i="3"/>
  <c r="P58" i="3" s="1"/>
  <c r="Q57" i="3"/>
  <c r="P57" i="3"/>
  <c r="R57" i="3" s="1"/>
  <c r="Q55" i="3"/>
  <c r="P55" i="3"/>
  <c r="D55" i="3"/>
  <c r="E55" i="3" s="1"/>
  <c r="Q54" i="3"/>
  <c r="P54" i="3"/>
  <c r="D54" i="3"/>
  <c r="Q53" i="3"/>
  <c r="P53" i="3"/>
  <c r="Q52" i="3"/>
  <c r="P52" i="3"/>
  <c r="Q51" i="3"/>
  <c r="P51" i="3"/>
  <c r="Q47" i="3"/>
  <c r="P47" i="3"/>
  <c r="R47" i="3" s="1"/>
  <c r="Q45" i="3"/>
  <c r="P45" i="3"/>
  <c r="E45" i="3"/>
  <c r="Q44" i="3"/>
  <c r="P44" i="3"/>
  <c r="E44" i="3"/>
  <c r="Q43" i="3"/>
  <c r="P43" i="3"/>
  <c r="D43" i="3"/>
  <c r="Q42" i="3"/>
  <c r="P42" i="3"/>
  <c r="E42" i="3"/>
  <c r="C41" i="3"/>
  <c r="Q41" i="3" s="1"/>
  <c r="Q39" i="3"/>
  <c r="P39" i="3"/>
  <c r="E39" i="3"/>
  <c r="Q38" i="3"/>
  <c r="P38" i="3"/>
  <c r="C37" i="3"/>
  <c r="Q36" i="3"/>
  <c r="P36" i="3"/>
  <c r="E36" i="3"/>
  <c r="Q35" i="3"/>
  <c r="P35" i="3"/>
  <c r="E35" i="3"/>
  <c r="Q34" i="3"/>
  <c r="P34" i="3"/>
  <c r="E34" i="3"/>
  <c r="Q33" i="3"/>
  <c r="P33" i="3"/>
  <c r="E33" i="3"/>
  <c r="Q32" i="3"/>
  <c r="P32" i="3"/>
  <c r="E32" i="3"/>
  <c r="Q31" i="3"/>
  <c r="P31" i="3"/>
  <c r="D31" i="3"/>
  <c r="E31" i="3" s="1"/>
  <c r="Q30" i="3"/>
  <c r="P30" i="3"/>
  <c r="D30" i="3"/>
  <c r="C29" i="3"/>
  <c r="Q28" i="3"/>
  <c r="P28" i="3"/>
  <c r="E28" i="3"/>
  <c r="Q27" i="3"/>
  <c r="P27" i="3"/>
  <c r="E27" i="3"/>
  <c r="Q26" i="3"/>
  <c r="P26" i="3"/>
  <c r="D26" i="3"/>
  <c r="E26" i="3" s="1"/>
  <c r="Q25" i="3"/>
  <c r="P25" i="3"/>
  <c r="D25" i="3"/>
  <c r="E25" i="3" s="1"/>
  <c r="Q24" i="3"/>
  <c r="P24" i="3"/>
  <c r="D24" i="3"/>
  <c r="E24" i="3" s="1"/>
  <c r="Q23" i="3"/>
  <c r="P23" i="3"/>
  <c r="D23" i="3"/>
  <c r="E23" i="3" s="1"/>
  <c r="C22" i="3"/>
  <c r="Q22" i="3" s="1"/>
  <c r="Q21" i="3"/>
  <c r="P21" i="3"/>
  <c r="R21" i="3" s="1"/>
  <c r="C20" i="3"/>
  <c r="P20" i="3" s="1"/>
  <c r="Q19" i="3"/>
  <c r="P19" i="3"/>
  <c r="D19" i="3"/>
  <c r="R18" i="3"/>
  <c r="C17" i="3"/>
  <c r="Q17" i="3" s="1"/>
  <c r="Q16" i="3"/>
  <c r="P16" i="3"/>
  <c r="D16" i="3"/>
  <c r="E16" i="3" s="1"/>
  <c r="Q15" i="3"/>
  <c r="P15" i="3"/>
  <c r="D15" i="3"/>
  <c r="E15" i="3" s="1"/>
  <c r="Q14" i="3"/>
  <c r="P14" i="3"/>
  <c r="D14" i="3"/>
  <c r="U13" i="3"/>
  <c r="T13" i="3"/>
  <c r="Q13" i="3"/>
  <c r="P13" i="3"/>
  <c r="D13" i="3"/>
  <c r="E13" i="3" s="1"/>
  <c r="E41" i="3" l="1"/>
  <c r="E76" i="3"/>
  <c r="D77" i="3"/>
  <c r="E60" i="3"/>
  <c r="E58" i="3" s="1"/>
  <c r="D58" i="3"/>
  <c r="D69" i="3" s="1"/>
  <c r="E43" i="3"/>
  <c r="D41" i="3"/>
  <c r="D40" i="3" s="1"/>
  <c r="E30" i="3"/>
  <c r="E29" i="3" s="1"/>
  <c r="D29" i="3"/>
  <c r="E54" i="3"/>
  <c r="E56" i="3" s="1"/>
  <c r="D56" i="3"/>
  <c r="E40" i="3"/>
  <c r="E38" i="3"/>
  <c r="E37" i="3" s="1"/>
  <c r="R59" i="3"/>
  <c r="P29" i="3"/>
  <c r="X29" i="3"/>
  <c r="Q37" i="3"/>
  <c r="X37" i="3"/>
  <c r="C79" i="3"/>
  <c r="S13" i="3"/>
  <c r="C40" i="3"/>
  <c r="Q40" i="3" s="1"/>
  <c r="D73" i="3"/>
  <c r="R64" i="3"/>
  <c r="R62" i="3"/>
  <c r="R51" i="3"/>
  <c r="S51" i="3"/>
  <c r="R52" i="3"/>
  <c r="R45" i="3"/>
  <c r="R34" i="3"/>
  <c r="Q29" i="3"/>
  <c r="R30" i="3"/>
  <c r="R26" i="3"/>
  <c r="E22" i="3"/>
  <c r="D22" i="3"/>
  <c r="S19" i="3"/>
  <c r="R13" i="3"/>
  <c r="P17" i="3"/>
  <c r="R72" i="3"/>
  <c r="R36" i="3"/>
  <c r="C56" i="3"/>
  <c r="R55" i="3"/>
  <c r="S59" i="3"/>
  <c r="Q48" i="3"/>
  <c r="S48" i="3" s="1"/>
  <c r="S15" i="3"/>
  <c r="D20" i="3"/>
  <c r="D79" i="3" s="1"/>
  <c r="Q20" i="3"/>
  <c r="P41" i="3"/>
  <c r="R66" i="3"/>
  <c r="E73" i="3"/>
  <c r="D17" i="3"/>
  <c r="S16" i="3"/>
  <c r="P48" i="3"/>
  <c r="R76" i="3"/>
  <c r="S14" i="3"/>
  <c r="R23" i="3"/>
  <c r="R15" i="3"/>
  <c r="R44" i="3"/>
  <c r="R28" i="3"/>
  <c r="R31" i="3"/>
  <c r="R39" i="3"/>
  <c r="R32" i="3"/>
  <c r="R53" i="3"/>
  <c r="R25" i="3"/>
  <c r="R33" i="3"/>
  <c r="R54" i="3"/>
  <c r="R71" i="3"/>
  <c r="R60" i="3"/>
  <c r="R35" i="3"/>
  <c r="R16" i="3"/>
  <c r="R43" i="3"/>
  <c r="R27" i="3"/>
  <c r="R68" i="3"/>
  <c r="R24" i="3"/>
  <c r="R42" i="3"/>
  <c r="Q58" i="3"/>
  <c r="E14" i="3"/>
  <c r="P73" i="3"/>
  <c r="E19" i="3"/>
  <c r="R19" i="3" s="1"/>
  <c r="P37" i="3"/>
  <c r="P22" i="3"/>
  <c r="AE54" i="3" l="1"/>
  <c r="V56" i="3"/>
  <c r="R58" i="3"/>
  <c r="E46" i="3"/>
  <c r="D46" i="3"/>
  <c r="D78" i="3"/>
  <c r="R38" i="3"/>
  <c r="Y57" i="3"/>
  <c r="R29" i="3"/>
  <c r="E63" i="3"/>
  <c r="Q56" i="3"/>
  <c r="Q79" i="3"/>
  <c r="G79" i="3"/>
  <c r="P79" i="3"/>
  <c r="C85" i="3"/>
  <c r="F81" i="3"/>
  <c r="G81" i="3" s="1"/>
  <c r="Q63" i="3"/>
  <c r="P63" i="3"/>
  <c r="R41" i="3"/>
  <c r="P40" i="3"/>
  <c r="R40" i="3" s="1"/>
  <c r="C46" i="3"/>
  <c r="Q46" i="3" s="1"/>
  <c r="R22" i="3"/>
  <c r="R37" i="3"/>
  <c r="R48" i="3"/>
  <c r="P56" i="3"/>
  <c r="R56" i="3" s="1"/>
  <c r="R73" i="3"/>
  <c r="E20" i="3"/>
  <c r="R20" i="3" s="1"/>
  <c r="E17" i="3"/>
  <c r="R17" i="3" s="1"/>
  <c r="R14" i="3"/>
  <c r="E79" i="3" l="1"/>
  <c r="R63" i="3"/>
  <c r="C69" i="3"/>
  <c r="X61" i="3"/>
  <c r="X75" i="3"/>
  <c r="C75" i="12"/>
  <c r="Q75" i="3"/>
  <c r="Q67" i="3"/>
  <c r="P67" i="3"/>
  <c r="P46" i="3"/>
  <c r="R46" i="3" s="1"/>
  <c r="P65" i="3"/>
  <c r="Q65" i="3"/>
  <c r="E65" i="3"/>
  <c r="E61" i="3" s="1"/>
  <c r="Q61" i="3"/>
  <c r="P61" i="3"/>
  <c r="P75" i="3"/>
  <c r="C77" i="3"/>
  <c r="P77" i="3" s="1"/>
  <c r="X76" i="3" l="1"/>
  <c r="Y58" i="3" s="1"/>
  <c r="D75" i="12"/>
  <c r="D77" i="12" s="1"/>
  <c r="D78" i="12" s="1"/>
  <c r="D106" i="3" s="1"/>
  <c r="C77" i="12"/>
  <c r="Q75" i="12"/>
  <c r="P75" i="12"/>
  <c r="E67" i="3"/>
  <c r="C82" i="3" s="1"/>
  <c r="D107" i="3"/>
  <c r="Q69" i="3"/>
  <c r="P69" i="3"/>
  <c r="R65" i="3"/>
  <c r="Q77" i="3"/>
  <c r="C78" i="3"/>
  <c r="C107" i="3" s="1"/>
  <c r="E75" i="3"/>
  <c r="E77" i="3" s="1"/>
  <c r="I79" i="3"/>
  <c r="H79" i="3"/>
  <c r="R79" i="3"/>
  <c r="E69" i="3" l="1"/>
  <c r="E78" i="3" s="1"/>
  <c r="E107" i="3" s="1"/>
  <c r="D109" i="3"/>
  <c r="E75" i="12"/>
  <c r="E77" i="12" s="1"/>
  <c r="P77" i="12"/>
  <c r="Q77" i="12"/>
  <c r="C78" i="12"/>
  <c r="R75" i="3"/>
  <c r="C83" i="3"/>
  <c r="R69" i="3"/>
  <c r="R67" i="3"/>
  <c r="R61" i="3"/>
  <c r="P78" i="3"/>
  <c r="Q78" i="3"/>
  <c r="R77" i="3"/>
  <c r="R75" i="12" l="1"/>
  <c r="R77" i="12"/>
  <c r="C83" i="12"/>
  <c r="C106" i="3"/>
  <c r="C109" i="3" s="1"/>
  <c r="E78" i="12"/>
  <c r="E106" i="3" s="1"/>
  <c r="E109" i="3" s="1"/>
  <c r="P78" i="12"/>
  <c r="Q78" i="12"/>
  <c r="R78" i="3"/>
  <c r="R78" i="12" l="1"/>
</calcChain>
</file>

<file path=xl/comments1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2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3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4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5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6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7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8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sharedStrings.xml><?xml version="1.0" encoding="utf-8"?>
<sst xmlns="http://schemas.openxmlformats.org/spreadsheetml/2006/main" count="2746" uniqueCount="292">
  <si>
    <t>Nr. crt.</t>
  </si>
  <si>
    <t>Denumirea capitolelor și a subcapitolelor de cheltuieli</t>
  </si>
  <si>
    <t>Valoarea (inclusiv TVA)</t>
  </si>
  <si>
    <t>Valoarea^2) (fără TVA)</t>
  </si>
  <si>
    <t>TVA</t>
  </si>
  <si>
    <t>Valoare cu TVA</t>
  </si>
  <si>
    <t>lei</t>
  </si>
  <si>
    <t>CAPITOLUL 1 Cheltuieli pentru obținerea și amenajarea terenului</t>
  </si>
  <si>
    <t>1.1.</t>
  </si>
  <si>
    <t>Obținerea terenului</t>
  </si>
  <si>
    <t>1.2.</t>
  </si>
  <si>
    <t>Amenajarea terenului</t>
  </si>
  <si>
    <t>1.3.</t>
  </si>
  <si>
    <t>Amenajări pentru protecția mediului și aducerea la starea inițială</t>
  </si>
  <si>
    <t>1.4.</t>
  </si>
  <si>
    <t>Cheltuieli pentru relocarea/protecția utilităților</t>
  </si>
  <si>
    <t>TOTAL CAPITOL 1</t>
  </si>
  <si>
    <t>CAPITOLUL 2 Cheltuieli pentru asigurarea utilităților necesare obiectivului de investiții</t>
  </si>
  <si>
    <t>2.</t>
  </si>
  <si>
    <t>Cheltuieli pentru asigurarea utilităților necesare obiectivului</t>
  </si>
  <si>
    <t>TOTAL CAPITOL 2</t>
  </si>
  <si>
    <t>CAPITOLUL 3 Cheltuieli pentru proiectare și asistență tehnică</t>
  </si>
  <si>
    <t>3.1.</t>
  </si>
  <si>
    <t>Studii</t>
  </si>
  <si>
    <t>3.1.1.</t>
  </si>
  <si>
    <t>Studii de teren</t>
  </si>
  <si>
    <t>3.1.2.</t>
  </si>
  <si>
    <t>Raport privind impactul asupra mediului</t>
  </si>
  <si>
    <t>3.1.3.</t>
  </si>
  <si>
    <t>Alte studii specifice</t>
  </si>
  <si>
    <t>3.2.</t>
  </si>
  <si>
    <t>Documentații-suport și cheltuieli pentru obținerea de avize, acorduri și autorizații</t>
  </si>
  <si>
    <t>3.3.</t>
  </si>
  <si>
    <t>Expertizare tehnică</t>
  </si>
  <si>
    <t>3.4.</t>
  </si>
  <si>
    <t>Certificarea performanței energetice și auditul energetic al clădirilor, auditul de siguranță rutieră</t>
  </si>
  <si>
    <t>3.5.</t>
  </si>
  <si>
    <t>Proiectare</t>
  </si>
  <si>
    <t>3.5.1.</t>
  </si>
  <si>
    <t xml:space="preserve">Temă de proiectare </t>
  </si>
  <si>
    <t>3.5.2.</t>
  </si>
  <si>
    <t>Studiu de prefezabilitate</t>
  </si>
  <si>
    <t>3.5.3.</t>
  </si>
  <si>
    <t>Studiu de fezabilitate/Documentație de avizare a lucrărilor de intervenții și deviz general</t>
  </si>
  <si>
    <t>3.5.4.</t>
  </si>
  <si>
    <t>Documentațiile tehnice necesare în vederea obținerii avizelor/acordurilor/autorizațiilor</t>
  </si>
  <si>
    <t>3.5.5.</t>
  </si>
  <si>
    <t>Verificarea tehnică de calitate a proiectului tehnic și a detaliilor de execuție</t>
  </si>
  <si>
    <t>3.5.6.</t>
  </si>
  <si>
    <t>Proiect tehnic și detalii de execuție</t>
  </si>
  <si>
    <t>3.6.</t>
  </si>
  <si>
    <t>Organizarea procedurilor de achiziție</t>
  </si>
  <si>
    <t>3.7.</t>
  </si>
  <si>
    <t xml:space="preserve">Consultanță </t>
  </si>
  <si>
    <t>3.7.1.</t>
  </si>
  <si>
    <t>Managementul de proiect pentru obiectivul de investiții</t>
  </si>
  <si>
    <t>3.7.2.</t>
  </si>
  <si>
    <t xml:space="preserve">Auditul financiar </t>
  </si>
  <si>
    <t>3.8.</t>
  </si>
  <si>
    <t>Asistență tehnică</t>
  </si>
  <si>
    <t>3.8.1.</t>
  </si>
  <si>
    <t xml:space="preserve">Asistență tehnică din partea proiectantului: </t>
  </si>
  <si>
    <t>3.8.1.1.</t>
  </si>
  <si>
    <t>pe perioada de execuție a lucrărilor</t>
  </si>
  <si>
    <t>3.8.1.2.</t>
  </si>
  <si>
    <t xml:space="preserve">pentru participarea proiectantului la fazele incluse în programul de control al lucrărilor de execuție, avizat de către Inspectoratul de Stat în Construcții </t>
  </si>
  <si>
    <t>3.8.2.</t>
  </si>
  <si>
    <t>Dirigenție de șantier</t>
  </si>
  <si>
    <t>3.8.3.</t>
  </si>
  <si>
    <t>Coordonator în materie de securitate și sănătate - conform Hotărârii Guvernului nr. 300/2006, cu modificările și completările ulterioare</t>
  </si>
  <si>
    <t>TOTAL CAPITOL 3</t>
  </si>
  <si>
    <t>CAPITOLUL 4 Cheltuieli pentru investiția de bază</t>
  </si>
  <si>
    <t>4.1.</t>
  </si>
  <si>
    <t>Construcții și instalații</t>
  </si>
  <si>
    <t>4.2.</t>
  </si>
  <si>
    <t>Montaj utilaje, echipamente tehnologice și funcționale</t>
  </si>
  <si>
    <t>4.3.</t>
  </si>
  <si>
    <t>Utilaje, echipamente tehnologice și funcționale care necesită montaj</t>
  </si>
  <si>
    <t>4.4.</t>
  </si>
  <si>
    <t>Utilaje, echipamente tehnologice și funcționale care nu necesită montaj și echipamente de transport</t>
  </si>
  <si>
    <t>4.5.</t>
  </si>
  <si>
    <t>Dotări</t>
  </si>
  <si>
    <t>4.6.</t>
  </si>
  <si>
    <t>Active necorporale</t>
  </si>
  <si>
    <t>TOTAL CAPITOL 4</t>
  </si>
  <si>
    <t>CAPITOLUL 5 Alte cheltuieli</t>
  </si>
  <si>
    <t>5.1.</t>
  </si>
  <si>
    <t xml:space="preserve">Organizare de șantier </t>
  </si>
  <si>
    <t>5.1.1.</t>
  </si>
  <si>
    <t>Lucrări de construcții și instalații aferente organizării de șantier</t>
  </si>
  <si>
    <t>5.1.2.</t>
  </si>
  <si>
    <t>Cheltuieli conexe organizării șantierului</t>
  </si>
  <si>
    <t>5.2.</t>
  </si>
  <si>
    <t>Comisioane, taxe, cote, costul creditului</t>
  </si>
  <si>
    <t>5.2.1.</t>
  </si>
  <si>
    <t>Comisioanele și dobânzile aferente creditului băncii finanțatoare</t>
  </si>
  <si>
    <t>5.2.2.</t>
  </si>
  <si>
    <t>Cota aferentă ISC pentru controlul calității lucrărilor de construcții</t>
  </si>
  <si>
    <t>5.2.3.</t>
  </si>
  <si>
    <t>Cota aferentă ISC pentru controlul statului în amenajarea teritoriului, urbanism și pentru autorizarea lucrărilor de construcții</t>
  </si>
  <si>
    <t>5.2.4.</t>
  </si>
  <si>
    <t>Cota aferentă Casei Sociale a Constructorilor - CSC</t>
  </si>
  <si>
    <t>5.2.5.</t>
  </si>
  <si>
    <t>Taxe pentru acorduri, avize conforme și autorizația de construire/desființare</t>
  </si>
  <si>
    <t>5.3.</t>
  </si>
  <si>
    <t>Cheltuieli diverse și neprevăzute</t>
  </si>
  <si>
    <t>5.4.</t>
  </si>
  <si>
    <t>Cheltuieli pentru informare și publicitate</t>
  </si>
  <si>
    <t>TOTAL CAPITOL 5</t>
  </si>
  <si>
    <t>CAPITOLUL 6 Cheltuieli pentru probe tehnologice și teste</t>
  </si>
  <si>
    <t>6.1.</t>
  </si>
  <si>
    <t>Pregătirea personalului de exploatare</t>
  </si>
  <si>
    <t>6.2.</t>
  </si>
  <si>
    <t>Probe tehnologice și teste</t>
  </si>
  <si>
    <t>TOTAL CAPITOL 6</t>
  </si>
  <si>
    <t>CAPITOLUL 7 Cheltuieli aferente marjei de buget și pentru constituirea rezervei de implementare pentru ajustarea de preț</t>
  </si>
  <si>
    <t>7.1.</t>
  </si>
  <si>
    <t>Cheltuieli aferente marjei de buget 25% din (1.2 + 1.3 + 1.4 + 2 + 3.1 + 3.2 + 3.3 + 3.5 + 3.7 + 3.8 + 4 + 5.1.1)</t>
  </si>
  <si>
    <t>7.2.</t>
  </si>
  <si>
    <t>Cheltuieli pentru constituirea rezervei de implementare pentru ajustarea de preț</t>
  </si>
  <si>
    <t>TOTAL CAPITOL 7</t>
  </si>
  <si>
    <t>TOTAL GENERAL</t>
  </si>
  <si>
    <t>din care C + M (1.2 + 1.3 + 1.4 + 2 + 4.1 + 4.2 + 5.1.1)</t>
  </si>
  <si>
    <t>TOTAL GENERAL (cu TVA) din care:</t>
  </si>
  <si>
    <t>lei/mp</t>
  </si>
  <si>
    <t>Suprafata construita desfasurata a imobilului Acd</t>
  </si>
  <si>
    <t>mp</t>
  </si>
  <si>
    <t>Proiectant:</t>
  </si>
  <si>
    <t>4.1.1</t>
  </si>
  <si>
    <t>4.1.2</t>
  </si>
  <si>
    <t>Cheltuieli aferente lucrărilor de intervenții pentru îmbunătățirea terenului de fundare, daca este cazul</t>
  </si>
  <si>
    <t>Cost unitar aferent investiției (C+M/Scd) fără TVA</t>
  </si>
  <si>
    <t>ATENȚIE!</t>
  </si>
  <si>
    <r>
      <t xml:space="preserve">Se completeaza </t>
    </r>
    <r>
      <rPr>
        <b/>
        <sz val="12"/>
        <color indexed="10"/>
        <rFont val="Times New Roman"/>
        <family val="1"/>
      </rPr>
      <t>doar</t>
    </r>
    <r>
      <rPr>
        <b/>
        <sz val="12"/>
        <color indexed="8"/>
        <rFont val="Times New Roman"/>
        <family val="1"/>
      </rPr>
      <t xml:space="preserve"> campurile </t>
    </r>
    <r>
      <rPr>
        <b/>
        <sz val="12"/>
        <color indexed="31"/>
        <rFont val="Times New Roman"/>
        <family val="1"/>
      </rPr>
      <t>albastre</t>
    </r>
  </si>
  <si>
    <t>Nu se imprima col. F, G</t>
  </si>
  <si>
    <t>Defalcarea pe surse de finanțare</t>
  </si>
  <si>
    <t>C+M</t>
  </si>
  <si>
    <t>BL</t>
  </si>
  <si>
    <t>BS</t>
  </si>
  <si>
    <r>
      <rPr>
        <b/>
        <sz val="12"/>
        <color rgb="FFFF0000"/>
        <rFont val="Times New Roman"/>
        <family val="1"/>
        <charset val="238"/>
      </rPr>
      <t>!</t>
    </r>
    <r>
      <rPr>
        <b/>
        <sz val="12"/>
        <rFont val="Times New Roman"/>
        <family val="1"/>
        <charset val="238"/>
      </rPr>
      <t>La capitolul CAPITOLUL 4 Cheltuieli pentru investiția de bază, subcapitolul 4.5. Dotări</t>
    </r>
    <r>
      <rPr>
        <sz val="12"/>
        <rFont val="Times New Roman"/>
        <family val="1"/>
        <charset val="238"/>
      </rPr>
      <t>, sunt eligibile de la BS: achiziția și montarea de echipamente în vederea instrumentării seismice a clădirilor cu accelerometre digitale pentru clădirile prevăzute la art. 9^1 din Normele metodologice.</t>
    </r>
  </si>
  <si>
    <r>
      <rPr>
        <b/>
        <sz val="12"/>
        <color rgb="FFFF0000"/>
        <rFont val="Times New Roman"/>
        <family val="1"/>
        <charset val="238"/>
      </rPr>
      <t xml:space="preserve">! </t>
    </r>
    <r>
      <rPr>
        <sz val="12"/>
        <rFont val="Times New Roman"/>
        <family val="1"/>
        <charset val="238"/>
      </rPr>
      <t xml:space="preserve">În situația în care la întocmirea Devizului general (conform Anexa nr.2 la Normele metodologice) există lucrări în cuprinsul </t>
    </r>
    <r>
      <rPr>
        <b/>
        <sz val="12"/>
        <rFont val="Times New Roman"/>
        <family val="1"/>
        <charset val="238"/>
      </rPr>
      <t>Capitolului 4 - Cheltuieli pentru investiția de bază</t>
    </r>
    <r>
      <rPr>
        <sz val="12"/>
        <rFont val="Times New Roman"/>
        <family val="1"/>
        <charset val="238"/>
      </rPr>
      <t xml:space="preserve"> care nu se încadrează în listele de lucrări eligibile acestea se vor defalca la nivel de linie, așa cum s-a precizat anterior.</t>
    </r>
  </si>
  <si>
    <t>ok</t>
  </si>
  <si>
    <t>VERIFICARE</t>
  </si>
  <si>
    <t>Beneficiar: ORASUL DETA</t>
  </si>
  <si>
    <t>ORASUL DETA</t>
  </si>
  <si>
    <t>SC EURODRAFT PROIECT DESIGN SRL</t>
  </si>
  <si>
    <t>Proiectant, S.C. EURODRAFT PROIECT DESIGN S.R.L.</t>
  </si>
  <si>
    <t>DEVIZ GENERAL</t>
  </si>
  <si>
    <t>Reabilitare energetica blocuri de locuinte, in orasul Deta, Bl. B3, P+4, Sc.A și B, str.Targul Mare, orasul Deta, jud.Timis</t>
  </si>
  <si>
    <t>Proiect nr. 816 / 2024</t>
  </si>
  <si>
    <t>privind cheltuielile necesare realizării investitiei:</t>
  </si>
  <si>
    <t>Cheltuieli eligibile</t>
  </si>
  <si>
    <t>Bheltuieli neeligibile - buget local</t>
  </si>
  <si>
    <t>Reabilitare energetica blocuri de locuinte, in orasul Deta, Bl. P6, P+4, Sc.A și B, str.Targul Mare, orasul Deta, jud.Timis</t>
  </si>
  <si>
    <t>Proiect nr. 833 / 2024</t>
  </si>
  <si>
    <t>Reabilitare energetica blocuri de locuinte, in orasul Deta, Bl.  A7, P+3, Sc.A și B, str. Elena Ghenescu, orasul Deta, jud.Timis</t>
  </si>
  <si>
    <t>Proiect nr. 814 / 2024</t>
  </si>
  <si>
    <t>Reabilitare energetica blocuri de locuinte, in orasul Deta, Bl. A15, P+3, Sc. A și B, str. Elena Ghenescu, orasul Deta, jud.Timis</t>
  </si>
  <si>
    <t>Proiect nr. 815 / 2024</t>
  </si>
  <si>
    <t>Reabilitare energetica blocuri de locuinte, in orasul Deta, Bl. B15, P+3, Sc. A și B, str. Elena Ghenescu, orasul Deta, jud.Timis</t>
  </si>
  <si>
    <t>Proiect nr. 818 / 2024</t>
  </si>
  <si>
    <t>Reabilitare energetica blocuri de locuinte, in orasul Deta, Bl. B13, P+3, Sc. A și B, str. Elena Ghenescu, orasul Deta, jud.Timis</t>
  </si>
  <si>
    <t>Proiect nr. 817 / 2024</t>
  </si>
  <si>
    <t>Reabilitare energetica blocuri de locuinte, in orasul Deta, Bl. 19, P+3, Sc. A și B, str. Elena Ghenescu, orasul Deta, jud.Timis</t>
  </si>
  <si>
    <t>Proiect nr. 834 / 2024</t>
  </si>
  <si>
    <t>Cheltuieli aferente marjei de buget 1% din (1.2 + 1.3 + 1.4 + 2 + 3.1 + 3.2 + 3.3 + 3.5 + 3.7 + 3.8 + 4 + 5.1.1)</t>
  </si>
  <si>
    <t xml:space="preserve">Beneficiar: </t>
  </si>
  <si>
    <t>DEVIZ GENERAL CENTRALIZATOR</t>
  </si>
  <si>
    <t>VERIFICARE 7%</t>
  </si>
  <si>
    <t>pentru participarea proiectantului la fazele incluse în programul de control al lucrărilor de execuție, avizat de către ISC</t>
  </si>
  <si>
    <t>DEVIZ GENERAL ELIGIBIL</t>
  </si>
  <si>
    <t>DEVIZ GENERAL NEELIGIBIL</t>
  </si>
  <si>
    <t>ELIGIBIL</t>
  </si>
  <si>
    <t>NEELIGIBIL</t>
  </si>
  <si>
    <t>TOTAL</t>
  </si>
  <si>
    <t>TRE SA FIE 0</t>
  </si>
  <si>
    <t>Proiectant: S.C. EURODRAFT PROIECT DESIGN S.R.L.</t>
  </si>
  <si>
    <r>
      <rPr>
        <b/>
        <u/>
        <sz val="12"/>
        <rFont val="Arial Narrow"/>
        <family val="2"/>
        <charset val="238"/>
      </rPr>
      <t>DEVIZ CAPITOLUL 4</t>
    </r>
    <r>
      <rPr>
        <b/>
        <sz val="12"/>
        <rFont val="Arial Narrow"/>
        <family val="2"/>
        <charset val="238"/>
      </rPr>
      <t xml:space="preserve">. Cheltuieli pt. investiţia de bază </t>
    </r>
  </si>
  <si>
    <t>Denumire</t>
  </si>
  <si>
    <t>Valoare 
(fără T.V.A.)</t>
  </si>
  <si>
    <t xml:space="preserve">T.V.A. </t>
  </si>
  <si>
    <t>Valoare
cu T.V.A.</t>
  </si>
  <si>
    <t>Cap. 4 - Cheltuieli pentru investiția de bază</t>
  </si>
  <si>
    <t>4.1.1.</t>
  </si>
  <si>
    <t>Terasamente</t>
  </si>
  <si>
    <t>4.1.2.</t>
  </si>
  <si>
    <t xml:space="preserve">Construcţii </t>
  </si>
  <si>
    <t>4.1.2.1</t>
  </si>
  <si>
    <t>4.1.2.2</t>
  </si>
  <si>
    <t>4.1.3.</t>
  </si>
  <si>
    <t>Izolaţii</t>
  </si>
  <si>
    <t>4.1.4.</t>
  </si>
  <si>
    <t xml:space="preserve">Instalaţii </t>
  </si>
  <si>
    <t>4.1.4.1</t>
  </si>
  <si>
    <t>Instalatii sanitare</t>
  </si>
  <si>
    <t>4.1.4.2</t>
  </si>
  <si>
    <t>Instalatii termice</t>
  </si>
  <si>
    <t>4.1.4.3</t>
  </si>
  <si>
    <t>Instalatii electrice</t>
  </si>
  <si>
    <t>TOTAL I - subcap. 4.1</t>
  </si>
  <si>
    <t>4.2</t>
  </si>
  <si>
    <t>TOTAL II - subcap. 4.2</t>
  </si>
  <si>
    <t>4.3</t>
  </si>
  <si>
    <t>4.4</t>
  </si>
  <si>
    <t>4.5</t>
  </si>
  <si>
    <t>4.6</t>
  </si>
  <si>
    <t>TOTAL III - subcap. 4.3 + 4.4 + 4.5 + 4.6</t>
  </si>
  <si>
    <r>
      <t>Total deviz pe obiect</t>
    </r>
    <r>
      <rPr>
        <sz val="12"/>
        <rFont val="Arial Narrow"/>
        <family val="2"/>
        <charset val="238"/>
      </rPr>
      <t xml:space="preserve"> 
(TOTAL I + TOTAL II + TOTAL III)</t>
    </r>
  </si>
  <si>
    <t>Beneficiar / Investitor</t>
  </si>
  <si>
    <t>Întocmit,</t>
  </si>
  <si>
    <r>
      <t xml:space="preserve">S.C. EURODRAFT PROIECT DESIGN S.R.L.
</t>
    </r>
    <r>
      <rPr>
        <b/>
        <sz val="11"/>
        <color indexed="8"/>
        <rFont val="Arial Narrow"/>
        <family val="2"/>
      </rPr>
      <t>ing. Nemeș Bogdan</t>
    </r>
  </si>
  <si>
    <t>Explicatii :</t>
  </si>
  <si>
    <t>4.1 Construcții și instalații</t>
  </si>
  <si>
    <t>Descriere</t>
  </si>
  <si>
    <t>U.M.</t>
  </si>
  <si>
    <t xml:space="preserve">CANT. </t>
  </si>
  <si>
    <t>P.U.</t>
  </si>
  <si>
    <t>P.T.</t>
  </si>
  <si>
    <t>LEI</t>
  </si>
  <si>
    <t>Reabilitare termică fațadă opacă</t>
  </si>
  <si>
    <t>Montare și demontare schela cu toate accesorile incluse ( plasă protecție și unde este cazul și nacele )</t>
  </si>
  <si>
    <t xml:space="preserve">Realizare sistem termoizolant soclu  </t>
  </si>
  <si>
    <t xml:space="preserve">Montare sistem termoizolant din panou grosime 5 cm, cu miez din poliuretan rigid, tabla vopsita din aluminiu, 0.48mm la exterior si folie din aluminiu la interior </t>
  </si>
  <si>
    <t xml:space="preserve">Sistem termoizolant bordare goluri </t>
  </si>
  <si>
    <t>Sistem termoizolant din vată minerală pentru protecție antifoc</t>
  </si>
  <si>
    <t xml:space="preserve">Profil special din aluminiu pentru incideri sistem la colturi </t>
  </si>
  <si>
    <t>ml</t>
  </si>
  <si>
    <r>
      <t>TOTAL</t>
    </r>
    <r>
      <rPr>
        <b/>
        <sz val="12"/>
        <rFont val="Arial Narrow"/>
        <family val="2"/>
      </rPr>
      <t>-Reabilitare termică fațadă opacă</t>
    </r>
  </si>
  <si>
    <t>Reabilitare termică planșeu peste ultimul nivel</t>
  </si>
  <si>
    <t>Procese tehnologice de pregătire a suprafeței pentru reabilitare termică pod</t>
  </si>
  <si>
    <t>Termoizolarea cu spumă poliuretanică 10 cm , densitate 45 kg/mp</t>
  </si>
  <si>
    <t>Hidroizolația peste spuma poliuretanica cu poliuree 2mm</t>
  </si>
  <si>
    <t>Reabilitare termică planșeu peste subsol</t>
  </si>
  <si>
    <t>Termoizolarea cu spuma poliuretanica 5 cm , densitate 30 kg/mp</t>
  </si>
  <si>
    <t>Reabilitare termică fațadă vitrată</t>
  </si>
  <si>
    <t>Procese tehnologice de pregătire pentru înlocuirea tâmplăriei</t>
  </si>
  <si>
    <t>Înlocuirea tâmplăriei din lemn/metal cu tâmplărie PVC alb cu geam termoizolant low-e</t>
  </si>
  <si>
    <t xml:space="preserve">Cheltuieli conexe </t>
  </si>
  <si>
    <t>Procese tehnologice de îndepărtare elemente decorative, aparate climă și alte elemente</t>
  </si>
  <si>
    <t xml:space="preserve">Procese tehnologice de reabilitare elemente conexe și de înlocuire unde este cazul </t>
  </si>
  <si>
    <t>Procese tehnologice de realizare lucrări conexe ( glafuri, jgheaburi, burlane, reparații streașină)</t>
  </si>
  <si>
    <t>Data :</t>
  </si>
  <si>
    <t>MUNICIPIUL TIMIȘOARA</t>
  </si>
  <si>
    <t>1)Devizul general este parte componentă a studiului de fezabilitate/documentaţiei de avizare a lucrărilor de intervenţii</t>
  </si>
  <si>
    <t>2)în preţuri la data de ..... 1 euro = 4,43lei.</t>
  </si>
  <si>
    <t>DEVIZUL OBIECTULUI 1 - REABILITARE TERMICA</t>
  </si>
  <si>
    <t>DEVIZUL OBIECTULUI 2 - INSTALATII ELECTRICE</t>
  </si>
  <si>
    <t>Verificare</t>
  </si>
  <si>
    <t>0k</t>
  </si>
  <si>
    <t xml:space="preserve">OBIECTIV : REABILITARE TERMICĂ IMOBIL </t>
  </si>
  <si>
    <t>FORMULAR F6</t>
  </si>
  <si>
    <t>GRAFIC DE EXECUȚIE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</si>
  <si>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</si>
  <si>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</si>
  <si>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</si>
  <si>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</si>
  <si>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</si>
  <si>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</si>
  <si>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</si>
  <si>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</si>
  <si>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4.1.2.3</t>
  </si>
  <si>
    <t>4.1.2.4</t>
  </si>
  <si>
    <t>4.1.5.</t>
  </si>
  <si>
    <t>Instalaţii sanitare</t>
  </si>
  <si>
    <t>4.1.6.</t>
  </si>
  <si>
    <t>Instalaţii termice, PSI, hidranti interiori, ventilatie</t>
  </si>
  <si>
    <t>4.1.7.</t>
  </si>
  <si>
    <t>Instalaţii de alimentare cu gaze naturale</t>
  </si>
  <si>
    <t>4.1.8.</t>
  </si>
  <si>
    <t>Instalaţii de telecomunicaţii</t>
  </si>
  <si>
    <t>Cap.5. Alte cheltuieli</t>
  </si>
  <si>
    <t>Organizare de şantier</t>
  </si>
  <si>
    <t>Total deviz pe obiect 
(TOTAL I + TOTAL II + TOTAL III)</t>
  </si>
  <si>
    <t>LUNA 9</t>
  </si>
  <si>
    <t>LUNA 10</t>
  </si>
  <si>
    <t>LUNA 11</t>
  </si>
  <si>
    <t>LUNA 12</t>
  </si>
  <si>
    <t>Valoarea fără TVA</t>
  </si>
  <si>
    <t>DEVIZUL OBIECTULUI 3 - ACCES PERSOANE CU DIZABILITATI</t>
  </si>
  <si>
    <t>DEVIZUL OBIECTULUI 1 - REABILITARE TERMICA - CHELTUIELI ELIGIBILE</t>
  </si>
  <si>
    <t>DEVIZUL OBIECTULUI 1 - REABILITARE TERMICA - NECHELTUIELI ELIGIBILE</t>
  </si>
  <si>
    <t>verificar</t>
  </si>
  <si>
    <t>do1.1</t>
  </si>
  <si>
    <t>do1.2</t>
  </si>
  <si>
    <t>total</t>
  </si>
  <si>
    <t>DEVIZUL OBIECTULUI 4 - CHELTUIELI CONEXE + MASURI SUPLIMENTARE PENTRU
PERSOANELE CU DIZABILITATI</t>
  </si>
  <si>
    <t>DEVIZUL OBIECTULUI 4 - CHELTUIELI CONEXE + MASURI SUPLIMENTARE PENTRU 
PERSOANELE CU DIZABILITATI - CHELTUIELI ELIGIBILE</t>
  </si>
  <si>
    <t>DEVIZUL OBIECTULUI 4 - CHELTUIELI CONEXE + MASURI SUPLIMENTARE PENTRU 
PERSOANELE CU DIZABILITATI - CHELTUIELI NEELIGIBILE</t>
  </si>
  <si>
    <t>DO 4.1</t>
  </si>
  <si>
    <t>DO 4.2</t>
  </si>
  <si>
    <t>OK</t>
  </si>
  <si>
    <t>Proiectant, S.C. EURODRAFT PROIECT DESIGN S.R.L.                                                         Anexa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</si>
</sst>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.00\ _l_e_i_-;\-* #,##0.00\ _l_e_i_-;_-* &quot;-&quot;??\ _l_e_i_-;_-@_-"/>
    <numFmt numFmtId="166" formatCode="_-* #,##0.000_-;\-* #,##0.000_-;_-* &quot;-&quot;??_-;_-@_-"/>
  </numFmts>
  <fonts count="48" x14ac:knownFonts="1">
    <font>
      <sz val="10"/>
      <name val="Arial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0"/>
      <color theme="10"/>
      <name val="Arial"/>
      <family val="2"/>
      <charset val="238"/>
    </font>
    <font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3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b/>
      <sz val="12"/>
      <name val="Arial Narrow"/>
      <family val="2"/>
    </font>
    <font>
      <b/>
      <sz val="14"/>
      <name val="Arial Narrow"/>
      <family val="2"/>
    </font>
    <font>
      <b/>
      <sz val="12"/>
      <name val="Times New Roman"/>
      <family val="1"/>
    </font>
    <font>
      <b/>
      <sz val="11"/>
      <color rgb="FFFA7D00"/>
      <name val="Calibri"/>
      <family val="2"/>
      <charset val="238"/>
      <scheme val="minor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2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 Narrow"/>
      <family val="2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12"/>
      <name val="Arial Narrow"/>
      <family val="2"/>
    </font>
    <font>
      <b/>
      <sz val="12"/>
      <color indexed="8"/>
      <name val="Arial Narrow"/>
      <family val="2"/>
      <charset val="238"/>
    </font>
    <font>
      <sz val="11"/>
      <name val="Arial Narrow"/>
      <family val="2"/>
    </font>
    <font>
      <sz val="12"/>
      <color indexed="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4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Calibri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9" fontId="13" fillId="0" borderId="0" applyFont="0" applyFill="0" applyBorder="0" applyAlignment="0" applyProtection="0"/>
    <xf numFmtId="0" fontId="18" fillId="13" borderId="10" applyNumberFormat="0" applyAlignment="0" applyProtection="0"/>
    <xf numFmtId="0" fontId="24" fillId="0" borderId="0">
      <protection hidden="1"/>
    </xf>
    <xf numFmtId="0" fontId="24" fillId="0" borderId="0">
      <protection hidden="1"/>
    </xf>
  </cellStyleXfs>
  <cellXfs count="342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center" wrapText="1"/>
      <protection hidden="1"/>
    </xf>
    <xf numFmtId="3" fontId="2" fillId="0" borderId="0" xfId="0" applyNumberFormat="1" applyFont="1" applyAlignment="1" applyProtection="1">
      <alignment horizontal="right" vertical="center"/>
      <protection hidden="1"/>
    </xf>
    <xf numFmtId="0" fontId="1" fillId="0" borderId="8" xfId="0" applyFont="1" applyBorder="1" applyAlignment="1">
      <alignment horizontal="right" vertical="center" wrapText="1"/>
    </xf>
    <xf numFmtId="4" fontId="5" fillId="3" borderId="8" xfId="0" applyNumberFormat="1" applyFont="1" applyFill="1" applyBorder="1" applyAlignment="1" applyProtection="1">
      <alignment horizontal="right" vertical="center"/>
      <protection hidden="1"/>
    </xf>
    <xf numFmtId="4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 applyProtection="1">
      <alignment vertical="center" wrapText="1"/>
      <protection hidden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8" xfId="0" applyNumberFormat="1" applyFont="1" applyBorder="1" applyAlignment="1" applyProtection="1">
      <alignment horizontal="right" vertical="center"/>
      <protection hidden="1"/>
    </xf>
    <xf numFmtId="4" fontId="5" fillId="0" borderId="8" xfId="0" applyNumberFormat="1" applyFont="1" applyBorder="1" applyAlignment="1" applyProtection="1">
      <alignment horizontal="right" vertical="center"/>
      <protection hidden="1"/>
    </xf>
    <xf numFmtId="4" fontId="1" fillId="0" borderId="8" xfId="0" applyNumberFormat="1" applyFont="1" applyBorder="1" applyAlignment="1">
      <alignment horizontal="right" vertical="center" wrapText="1"/>
    </xf>
    <xf numFmtId="166" fontId="1" fillId="0" borderId="0" xfId="2" applyNumberFormat="1" applyFont="1"/>
    <xf numFmtId="166" fontId="1" fillId="0" borderId="0" xfId="0" applyNumberFormat="1" applyFont="1"/>
    <xf numFmtId="166" fontId="2" fillId="0" borderId="0" xfId="2" applyNumberFormat="1" applyFont="1"/>
    <xf numFmtId="166" fontId="2" fillId="0" borderId="0" xfId="0" applyNumberFormat="1" applyFont="1"/>
    <xf numFmtId="164" fontId="1" fillId="4" borderId="6" xfId="2" applyFont="1" applyFill="1" applyBorder="1" applyAlignment="1">
      <alignment vertical="center" wrapText="1"/>
    </xf>
    <xf numFmtId="164" fontId="1" fillId="2" borderId="6" xfId="2" applyFont="1" applyFill="1" applyBorder="1" applyAlignment="1">
      <alignment vertical="center" wrapText="1"/>
    </xf>
    <xf numFmtId="164" fontId="2" fillId="0" borderId="6" xfId="2" applyFont="1" applyBorder="1" applyAlignment="1">
      <alignment vertical="center" wrapText="1"/>
    </xf>
    <xf numFmtId="164" fontId="7" fillId="0" borderId="6" xfId="2" applyFont="1" applyBorder="1" applyAlignment="1">
      <alignment vertical="center" wrapText="1"/>
    </xf>
    <xf numFmtId="164" fontId="7" fillId="4" borderId="6" xfId="2" applyFont="1" applyFill="1" applyBorder="1" applyAlignment="1">
      <alignment vertical="center" wrapText="1"/>
    </xf>
    <xf numFmtId="164" fontId="1" fillId="0" borderId="6" xfId="2" applyFont="1" applyBorder="1" applyAlignment="1">
      <alignment vertical="center" wrapText="1"/>
    </xf>
    <xf numFmtId="0" fontId="1" fillId="5" borderId="0" xfId="0" applyFont="1" applyFill="1"/>
    <xf numFmtId="166" fontId="2" fillId="5" borderId="0" xfId="2" applyNumberFormat="1" applyFont="1" applyFill="1"/>
    <xf numFmtId="166" fontId="2" fillId="5" borderId="0" xfId="0" applyNumberFormat="1" applyFont="1" applyFill="1"/>
    <xf numFmtId="0" fontId="2" fillId="5" borderId="0" xfId="0" applyFont="1" applyFill="1"/>
    <xf numFmtId="0" fontId="1" fillId="5" borderId="0" xfId="0" applyFont="1" applyFill="1" applyAlignment="1">
      <alignment horizontal="left"/>
    </xf>
    <xf numFmtId="0" fontId="11" fillId="5" borderId="0" xfId="0" applyFont="1" applyFill="1"/>
    <xf numFmtId="0" fontId="7" fillId="5" borderId="0" xfId="0" applyFont="1" applyFill="1"/>
    <xf numFmtId="0" fontId="8" fillId="5" borderId="0" xfId="0" applyFont="1" applyFill="1" applyAlignment="1" applyProtection="1">
      <alignment vertical="center"/>
      <protection hidden="1"/>
    </xf>
    <xf numFmtId="0" fontId="7" fillId="5" borderId="0" xfId="0" applyFont="1" applyFill="1" applyAlignment="1">
      <alignment horizontal="left"/>
    </xf>
    <xf numFmtId="165" fontId="2" fillId="2" borderId="6" xfId="0" applyNumberFormat="1" applyFont="1" applyFill="1" applyBorder="1" applyAlignment="1">
      <alignment vertical="center" wrapText="1"/>
    </xf>
    <xf numFmtId="165" fontId="2" fillId="0" borderId="6" xfId="0" applyNumberFormat="1" applyFont="1" applyBorder="1" applyAlignment="1">
      <alignment vertical="center" wrapText="1"/>
    </xf>
    <xf numFmtId="165" fontId="1" fillId="2" borderId="6" xfId="0" applyNumberFormat="1" applyFont="1" applyFill="1" applyBorder="1" applyAlignment="1">
      <alignment vertical="center" wrapText="1"/>
    </xf>
    <xf numFmtId="165" fontId="1" fillId="4" borderId="6" xfId="0" applyNumberFormat="1" applyFont="1" applyFill="1" applyBorder="1" applyAlignment="1">
      <alignment vertical="center" wrapText="1"/>
    </xf>
    <xf numFmtId="165" fontId="1" fillId="6" borderId="6" xfId="0" applyNumberFormat="1" applyFont="1" applyFill="1" applyBorder="1" applyAlignment="1">
      <alignment vertical="center" wrapText="1"/>
    </xf>
    <xf numFmtId="164" fontId="1" fillId="6" borderId="6" xfId="2" applyFont="1" applyFill="1" applyBorder="1" applyAlignment="1">
      <alignment vertical="center" wrapText="1"/>
    </xf>
    <xf numFmtId="0" fontId="16" fillId="6" borderId="0" xfId="3" applyFont="1" applyFill="1" applyAlignment="1">
      <alignment vertical="center" wrapText="1"/>
    </xf>
    <xf numFmtId="0" fontId="15" fillId="6" borderId="0" xfId="3" applyFont="1" applyFill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6" borderId="0" xfId="0" applyFont="1" applyFill="1"/>
    <xf numFmtId="166" fontId="1" fillId="6" borderId="0" xfId="2" applyNumberFormat="1" applyFont="1" applyFill="1"/>
    <xf numFmtId="166" fontId="1" fillId="6" borderId="0" xfId="0" applyNumberFormat="1" applyFont="1" applyFill="1"/>
    <xf numFmtId="166" fontId="2" fillId="6" borderId="0" xfId="2" applyNumberFormat="1" applyFont="1" applyFill="1"/>
    <xf numFmtId="166" fontId="2" fillId="6" borderId="0" xfId="0" applyNumberFormat="1" applyFont="1" applyFill="1"/>
    <xf numFmtId="0" fontId="2" fillId="6" borderId="0" xfId="0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0" fontId="7" fillId="6" borderId="0" xfId="0" applyFont="1" applyFill="1"/>
    <xf numFmtId="0" fontId="8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164" fontId="1" fillId="6" borderId="0" xfId="0" applyNumberFormat="1" applyFont="1" applyFill="1"/>
    <xf numFmtId="165" fontId="1" fillId="6" borderId="0" xfId="0" applyNumberFormat="1" applyFont="1" applyFill="1"/>
    <xf numFmtId="165" fontId="2" fillId="6" borderId="0" xfId="0" applyNumberFormat="1" applyFont="1" applyFill="1"/>
    <xf numFmtId="164" fontId="2" fillId="6" borderId="0" xfId="0" applyNumberFormat="1" applyFont="1" applyFill="1"/>
    <xf numFmtId="4" fontId="1" fillId="6" borderId="0" xfId="0" applyNumberFormat="1" applyFont="1" applyFill="1"/>
    <xf numFmtId="0" fontId="2" fillId="6" borderId="8" xfId="0" applyFont="1" applyFill="1" applyBorder="1" applyAlignment="1" applyProtection="1">
      <alignment horizontal="left" vertical="center" wrapText="1"/>
      <protection hidden="1"/>
    </xf>
    <xf numFmtId="4" fontId="2" fillId="6" borderId="8" xfId="0" applyNumberFormat="1" applyFont="1" applyFill="1" applyBorder="1" applyAlignment="1" applyProtection="1">
      <alignment horizontal="right" vertical="center"/>
      <protection hidden="1"/>
    </xf>
    <xf numFmtId="3" fontId="2" fillId="6" borderId="0" xfId="0" applyNumberFormat="1" applyFont="1" applyFill="1" applyAlignment="1" applyProtection="1">
      <alignment horizontal="right" vertical="center"/>
      <protection hidden="1"/>
    </xf>
    <xf numFmtId="0" fontId="1" fillId="6" borderId="8" xfId="0" applyFont="1" applyFill="1" applyBorder="1" applyAlignment="1">
      <alignment horizontal="right" vertical="center" wrapText="1"/>
    </xf>
    <xf numFmtId="4" fontId="5" fillId="6" borderId="8" xfId="0" applyNumberFormat="1" applyFont="1" applyFill="1" applyBorder="1" applyAlignment="1" applyProtection="1">
      <alignment horizontal="right" vertical="center"/>
      <protection hidden="1"/>
    </xf>
    <xf numFmtId="4" fontId="1" fillId="6" borderId="8" xfId="0" applyNumberFormat="1" applyFont="1" applyFill="1" applyBorder="1" applyAlignment="1">
      <alignment horizontal="right" vertical="center" wrapText="1"/>
    </xf>
    <xf numFmtId="0" fontId="1" fillId="6" borderId="0" xfId="0" applyFont="1" applyFill="1" applyAlignment="1">
      <alignment horizontal="right" vertical="center" wrapText="1"/>
    </xf>
    <xf numFmtId="0" fontId="6" fillId="6" borderId="8" xfId="0" applyFont="1" applyFill="1" applyBorder="1" applyAlignment="1">
      <alignment horizontal="right" vertical="center" wrapText="1"/>
    </xf>
    <xf numFmtId="0" fontId="1" fillId="6" borderId="0" xfId="0" applyFont="1" applyFill="1" applyAlignment="1" applyProtection="1">
      <alignment horizontal="center" vertical="center" wrapText="1"/>
      <protection hidden="1"/>
    </xf>
    <xf numFmtId="0" fontId="1" fillId="6" borderId="0" xfId="0" applyFont="1" applyFill="1" applyAlignment="1" applyProtection="1">
      <alignment vertical="center" wrapText="1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horizontal="left" vertical="center"/>
      <protection hidden="1"/>
    </xf>
    <xf numFmtId="0" fontId="17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vertical="center" wrapText="1"/>
    </xf>
    <xf numFmtId="164" fontId="1" fillId="6" borderId="8" xfId="2" applyFont="1" applyFill="1" applyBorder="1" applyAlignment="1">
      <alignment vertical="center" wrapText="1"/>
    </xf>
    <xf numFmtId="0" fontId="7" fillId="6" borderId="8" xfId="0" applyFont="1" applyFill="1" applyBorder="1" applyAlignment="1">
      <alignment vertical="center" wrapText="1"/>
    </xf>
    <xf numFmtId="164" fontId="7" fillId="6" borderId="8" xfId="2" applyFont="1" applyFill="1" applyBorder="1" applyAlignment="1">
      <alignment vertical="center" wrapText="1"/>
    </xf>
    <xf numFmtId="0" fontId="4" fillId="6" borderId="8" xfId="1" applyFont="1" applyFill="1" applyBorder="1" applyAlignment="1">
      <alignment vertical="center" wrapText="1"/>
    </xf>
    <xf numFmtId="49" fontId="1" fillId="6" borderId="8" xfId="0" applyNumberFormat="1" applyFont="1" applyFill="1" applyBorder="1" applyAlignment="1">
      <alignment vertical="center" wrapText="1"/>
    </xf>
    <xf numFmtId="4" fontId="1" fillId="6" borderId="8" xfId="0" applyNumberFormat="1" applyFont="1" applyFill="1" applyBorder="1" applyAlignment="1">
      <alignment vertical="center" wrapText="1"/>
    </xf>
    <xf numFmtId="165" fontId="2" fillId="6" borderId="8" xfId="0" applyNumberFormat="1" applyFont="1" applyFill="1" applyBorder="1" applyAlignment="1">
      <alignment vertical="center" wrapText="1"/>
    </xf>
    <xf numFmtId="165" fontId="1" fillId="6" borderId="8" xfId="0" applyNumberFormat="1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 wrapText="1"/>
    </xf>
    <xf numFmtId="164" fontId="2" fillId="7" borderId="8" xfId="2" applyFont="1" applyFill="1" applyBorder="1" applyAlignment="1">
      <alignment vertical="center" wrapText="1"/>
    </xf>
    <xf numFmtId="4" fontId="2" fillId="7" borderId="8" xfId="0" applyNumberFormat="1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vertical="center" wrapText="1"/>
    </xf>
    <xf numFmtId="165" fontId="2" fillId="8" borderId="8" xfId="0" applyNumberFormat="1" applyFont="1" applyFill="1" applyBorder="1" applyAlignment="1">
      <alignment vertical="center" wrapText="1"/>
    </xf>
    <xf numFmtId="165" fontId="2" fillId="9" borderId="8" xfId="0" applyNumberFormat="1" applyFont="1" applyFill="1" applyBorder="1" applyAlignment="1">
      <alignment vertical="center" wrapText="1"/>
    </xf>
    <xf numFmtId="165" fontId="1" fillId="9" borderId="8" xfId="0" applyNumberFormat="1" applyFont="1" applyFill="1" applyBorder="1" applyAlignment="1">
      <alignment vertical="center" wrapText="1"/>
    </xf>
    <xf numFmtId="0" fontId="17" fillId="6" borderId="8" xfId="0" applyFont="1" applyFill="1" applyBorder="1" applyAlignment="1">
      <alignment vertical="center" wrapText="1"/>
    </xf>
    <xf numFmtId="164" fontId="17" fillId="6" borderId="8" xfId="2" applyFont="1" applyFill="1" applyBorder="1" applyAlignment="1">
      <alignment vertical="center" wrapText="1"/>
    </xf>
    <xf numFmtId="165" fontId="2" fillId="10" borderId="8" xfId="0" applyNumberFormat="1" applyFont="1" applyFill="1" applyBorder="1" applyAlignment="1">
      <alignment vertical="center" wrapText="1"/>
    </xf>
    <xf numFmtId="165" fontId="1" fillId="10" borderId="8" xfId="0" applyNumberFormat="1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4" fontId="2" fillId="8" borderId="8" xfId="0" applyNumberFormat="1" applyFont="1" applyFill="1" applyBorder="1" applyAlignment="1">
      <alignment vertical="center" wrapText="1"/>
    </xf>
    <xf numFmtId="164" fontId="2" fillId="8" borderId="8" xfId="2" applyFont="1" applyFill="1" applyBorder="1" applyAlignment="1">
      <alignment vertical="center" wrapText="1"/>
    </xf>
    <xf numFmtId="0" fontId="17" fillId="6" borderId="0" xfId="0" applyFont="1" applyFill="1"/>
    <xf numFmtId="0" fontId="17" fillId="6" borderId="0" xfId="0" applyFont="1" applyFill="1" applyAlignment="1">
      <alignment horizontal="left"/>
    </xf>
    <xf numFmtId="166" fontId="17" fillId="6" borderId="0" xfId="2" applyNumberFormat="1" applyFont="1" applyFill="1"/>
    <xf numFmtId="166" fontId="17" fillId="6" borderId="0" xfId="0" applyNumberFormat="1" applyFont="1" applyFill="1"/>
    <xf numFmtId="164" fontId="17" fillId="6" borderId="0" xfId="0" applyNumberFormat="1" applyFont="1" applyFill="1"/>
    <xf numFmtId="0" fontId="2" fillId="11" borderId="8" xfId="0" applyFont="1" applyFill="1" applyBorder="1" applyAlignment="1">
      <alignment vertical="center" wrapText="1"/>
    </xf>
    <xf numFmtId="164" fontId="2" fillId="11" borderId="8" xfId="2" applyFont="1" applyFill="1" applyBorder="1" applyAlignment="1">
      <alignment vertical="center" wrapText="1"/>
    </xf>
    <xf numFmtId="4" fontId="2" fillId="11" borderId="8" xfId="0" applyNumberFormat="1" applyFont="1" applyFill="1" applyBorder="1" applyAlignment="1">
      <alignment vertical="center" wrapText="1"/>
    </xf>
    <xf numFmtId="165" fontId="2" fillId="11" borderId="8" xfId="0" applyNumberFormat="1" applyFont="1" applyFill="1" applyBorder="1" applyAlignment="1">
      <alignment vertical="center" wrapText="1"/>
    </xf>
    <xf numFmtId="165" fontId="2" fillId="12" borderId="8" xfId="0" applyNumberFormat="1" applyFont="1" applyFill="1" applyBorder="1" applyAlignment="1">
      <alignment vertical="center" wrapText="1"/>
    </xf>
    <xf numFmtId="165" fontId="1" fillId="12" borderId="8" xfId="0" applyNumberFormat="1" applyFont="1" applyFill="1" applyBorder="1" applyAlignment="1">
      <alignment vertical="center" wrapText="1"/>
    </xf>
    <xf numFmtId="0" fontId="1" fillId="6" borderId="0" xfId="0" applyFont="1" applyFill="1" applyAlignment="1">
      <alignment horizontal="right"/>
    </xf>
    <xf numFmtId="165" fontId="1" fillId="6" borderId="0" xfId="0" applyNumberFormat="1" applyFont="1" applyFill="1" applyAlignment="1">
      <alignment horizontal="right"/>
    </xf>
    <xf numFmtId="0" fontId="20" fillId="0" borderId="0" xfId="3" applyFont="1" applyAlignment="1">
      <alignment horizontal="center" vertical="center"/>
    </xf>
    <xf numFmtId="4" fontId="21" fillId="0" borderId="0" xfId="3" applyNumberFormat="1" applyFont="1" applyAlignment="1">
      <alignment horizontal="center"/>
    </xf>
    <xf numFmtId="4" fontId="20" fillId="0" borderId="0" xfId="3" applyNumberFormat="1" applyFont="1" applyAlignment="1">
      <alignment horizontal="center"/>
    </xf>
    <xf numFmtId="0" fontId="20" fillId="0" borderId="0" xfId="3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 wrapText="1"/>
    </xf>
    <xf numFmtId="0" fontId="23" fillId="0" borderId="0" xfId="3" applyFont="1" applyAlignment="1">
      <alignment horizontal="left" vertical="center"/>
    </xf>
    <xf numFmtId="4" fontId="21" fillId="0" borderId="0" xfId="3" applyNumberFormat="1" applyFont="1" applyAlignment="1">
      <alignment horizontal="left"/>
    </xf>
    <xf numFmtId="4" fontId="20" fillId="0" borderId="0" xfId="3" applyNumberFormat="1" applyFont="1" applyAlignment="1">
      <alignment horizontal="left"/>
    </xf>
    <xf numFmtId="0" fontId="23" fillId="0" borderId="0" xfId="3" applyFont="1" applyAlignment="1">
      <alignment horizontal="left"/>
    </xf>
    <xf numFmtId="0" fontId="26" fillId="0" borderId="0" xfId="6" applyFont="1">
      <protection hidden="1"/>
    </xf>
    <xf numFmtId="0" fontId="22" fillId="0" borderId="0" xfId="3" applyFont="1" applyAlignment="1">
      <alignment horizontal="center" vertical="center"/>
    </xf>
    <xf numFmtId="0" fontId="22" fillId="0" borderId="0" xfId="3" applyFont="1" applyAlignment="1">
      <alignment vertical="center"/>
    </xf>
    <xf numFmtId="0" fontId="27" fillId="0" borderId="0" xfId="3" applyFont="1" applyAlignment="1">
      <alignment horizontal="right" vertical="center"/>
    </xf>
    <xf numFmtId="0" fontId="22" fillId="0" borderId="0" xfId="3" applyFont="1" applyAlignment="1">
      <alignment horizontal="right"/>
    </xf>
    <xf numFmtId="0" fontId="22" fillId="0" borderId="0" xfId="3" applyFont="1" applyAlignment="1">
      <alignment horizontal="right" vertical="center"/>
    </xf>
    <xf numFmtId="0" fontId="22" fillId="0" borderId="0" xfId="3" applyFont="1"/>
    <xf numFmtId="1" fontId="26" fillId="0" borderId="8" xfId="6" applyNumberFormat="1" applyFont="1" applyBorder="1" applyAlignment="1">
      <alignment horizontal="center" vertical="center"/>
      <protection hidden="1"/>
    </xf>
    <xf numFmtId="4" fontId="15" fillId="0" borderId="8" xfId="6" applyNumberFormat="1" applyFont="1" applyBorder="1" applyAlignment="1">
      <alignment horizontal="right" vertical="center"/>
      <protection hidden="1"/>
    </xf>
    <xf numFmtId="4" fontId="28" fillId="0" borderId="8" xfId="6" applyNumberFormat="1" applyFont="1" applyBorder="1" applyAlignment="1">
      <alignment horizontal="right" vertical="center"/>
      <protection hidden="1"/>
    </xf>
    <xf numFmtId="4" fontId="27" fillId="0" borderId="8" xfId="6" applyNumberFormat="1" applyFont="1" applyBorder="1" applyAlignment="1">
      <alignment horizontal="right" vertical="center"/>
      <protection hidden="1"/>
    </xf>
    <xf numFmtId="4" fontId="26" fillId="0" borderId="8" xfId="6" applyNumberFormat="1" applyFont="1" applyBorder="1" applyAlignment="1">
      <alignment horizontal="right" vertical="center"/>
      <protection hidden="1"/>
    </xf>
    <xf numFmtId="1" fontId="29" fillId="0" borderId="8" xfId="6" applyNumberFormat="1" applyFont="1" applyBorder="1" applyAlignment="1">
      <alignment horizontal="center" vertical="center"/>
      <protection hidden="1"/>
    </xf>
    <xf numFmtId="4" fontId="30" fillId="0" borderId="8" xfId="6" applyNumberFormat="1" applyFont="1" applyBorder="1" applyAlignment="1">
      <alignment horizontal="right" vertical="center"/>
      <protection hidden="1"/>
    </xf>
    <xf numFmtId="4" fontId="29" fillId="0" borderId="8" xfId="6" applyNumberFormat="1" applyFont="1" applyBorder="1" applyAlignment="1">
      <alignment horizontal="right" vertical="center"/>
      <protection hidden="1"/>
    </xf>
    <xf numFmtId="9" fontId="26" fillId="0" borderId="0" xfId="6" applyNumberFormat="1" applyFont="1">
      <protection hidden="1"/>
    </xf>
    <xf numFmtId="4" fontId="26" fillId="0" borderId="0" xfId="6" applyNumberFormat="1" applyFont="1">
      <protection hidden="1"/>
    </xf>
    <xf numFmtId="49" fontId="26" fillId="0" borderId="8" xfId="6" applyNumberFormat="1" applyFont="1" applyBorder="1" applyAlignment="1">
      <alignment horizontal="center" vertical="center"/>
      <protection hidden="1"/>
    </xf>
    <xf numFmtId="0" fontId="26" fillId="0" borderId="8" xfId="6" applyFont="1" applyBorder="1" applyAlignment="1">
      <alignment horizontal="center" vertical="center"/>
      <protection hidden="1"/>
    </xf>
    <xf numFmtId="0" fontId="26" fillId="0" borderId="0" xfId="6" applyFont="1" applyAlignment="1">
      <alignment horizontal="left"/>
      <protection hidden="1"/>
    </xf>
    <xf numFmtId="3" fontId="26" fillId="0" borderId="0" xfId="6" applyNumberFormat="1" applyFont="1">
      <protection hidden="1"/>
    </xf>
    <xf numFmtId="3" fontId="26" fillId="0" borderId="0" xfId="6" applyNumberFormat="1" applyFont="1" applyAlignment="1">
      <alignment horizontal="center"/>
      <protection hidden="1"/>
    </xf>
    <xf numFmtId="3" fontId="27" fillId="0" borderId="0" xfId="6" applyNumberFormat="1" applyFont="1" applyAlignment="1">
      <alignment horizontal="right"/>
      <protection hidden="1"/>
    </xf>
    <xf numFmtId="3" fontId="26" fillId="0" borderId="0" xfId="6" applyNumberFormat="1" applyFont="1" applyAlignment="1">
      <alignment horizontal="right"/>
      <protection hidden="1"/>
    </xf>
    <xf numFmtId="0" fontId="20" fillId="0" borderId="0" xfId="3" applyFont="1" applyAlignment="1">
      <alignment horizontal="left" vertical="center"/>
    </xf>
    <xf numFmtId="0" fontId="31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32" fillId="0" borderId="0" xfId="3" applyFont="1" applyAlignment="1">
      <alignment vertical="center"/>
    </xf>
    <xf numFmtId="14" fontId="19" fillId="0" borderId="0" xfId="3" applyNumberFormat="1" applyFont="1" applyAlignment="1">
      <alignment horizontal="left"/>
    </xf>
    <xf numFmtId="0" fontId="21" fillId="0" borderId="0" xfId="3" applyFont="1" applyAlignment="1">
      <alignment vertical="center"/>
    </xf>
    <xf numFmtId="14" fontId="15" fillId="0" borderId="0" xfId="3" applyNumberFormat="1" applyFont="1" applyAlignment="1">
      <alignment horizontal="left"/>
    </xf>
    <xf numFmtId="0" fontId="20" fillId="0" borderId="0" xfId="3" applyFont="1" applyAlignment="1">
      <alignment vertical="top" wrapText="1"/>
    </xf>
    <xf numFmtId="14" fontId="28" fillId="0" borderId="0" xfId="3" applyNumberFormat="1" applyFont="1" applyAlignment="1">
      <alignment horizontal="left"/>
    </xf>
    <xf numFmtId="14" fontId="31" fillId="0" borderId="0" xfId="3" applyNumberFormat="1" applyFont="1" applyAlignment="1">
      <alignment horizontal="left"/>
    </xf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right"/>
    </xf>
    <xf numFmtId="0" fontId="26" fillId="0" borderId="0" xfId="3" applyFont="1" applyAlignment="1">
      <alignment horizontal="right"/>
    </xf>
    <xf numFmtId="0" fontId="33" fillId="0" borderId="0" xfId="0" applyFont="1" applyAlignment="1">
      <alignment horizontal="right"/>
    </xf>
    <xf numFmtId="0" fontId="26" fillId="0" borderId="0" xfId="6" applyFont="1" applyAlignment="1">
      <alignment vertical="center"/>
      <protection hidden="1"/>
    </xf>
    <xf numFmtId="0" fontId="31" fillId="15" borderId="8" xfId="0" applyFont="1" applyFill="1" applyBorder="1" applyAlignment="1">
      <alignment horizontal="center"/>
    </xf>
    <xf numFmtId="0" fontId="31" fillId="15" borderId="8" xfId="0" applyFont="1" applyFill="1" applyBorder="1" applyAlignment="1">
      <alignment horizontal="center" wrapText="1"/>
    </xf>
    <xf numFmtId="0" fontId="33" fillId="0" borderId="0" xfId="0" applyFont="1"/>
    <xf numFmtId="0" fontId="33" fillId="0" borderId="8" xfId="0" applyFont="1" applyBorder="1" applyAlignment="1">
      <alignment horizontal="center" vertical="center"/>
    </xf>
    <xf numFmtId="4" fontId="27" fillId="0" borderId="8" xfId="0" applyNumberFormat="1" applyFont="1" applyBorder="1" applyAlignment="1">
      <alignment horizontal="right" vertical="center"/>
    </xf>
    <xf numFmtId="4" fontId="33" fillId="0" borderId="8" xfId="0" applyNumberFormat="1" applyFont="1" applyBorder="1" applyAlignment="1">
      <alignment horizontal="right" vertical="center"/>
    </xf>
    <xf numFmtId="4" fontId="33" fillId="0" borderId="0" xfId="0" applyNumberFormat="1" applyFont="1"/>
    <xf numFmtId="4" fontId="28" fillId="16" borderId="8" xfId="6" applyNumberFormat="1" applyFont="1" applyFill="1" applyBorder="1" applyAlignment="1">
      <alignment horizontal="right" vertical="center"/>
      <protection hidden="1"/>
    </xf>
    <xf numFmtId="2" fontId="27" fillId="0" borderId="8" xfId="0" applyNumberFormat="1" applyFont="1" applyBorder="1" applyAlignment="1">
      <alignment horizontal="right" vertical="center"/>
    </xf>
    <xf numFmtId="4" fontId="33" fillId="0" borderId="8" xfId="0" applyNumberFormat="1" applyFont="1" applyBorder="1" applyAlignment="1">
      <alignment horizontal="right"/>
    </xf>
    <xf numFmtId="2" fontId="33" fillId="0" borderId="8" xfId="0" applyNumberFormat="1" applyFont="1" applyBorder="1" applyAlignment="1">
      <alignment horizontal="right"/>
    </xf>
    <xf numFmtId="2" fontId="26" fillId="0" borderId="0" xfId="6" applyNumberFormat="1" applyFont="1">
      <protection hidden="1"/>
    </xf>
    <xf numFmtId="0" fontId="31" fillId="6" borderId="0" xfId="0" applyFont="1" applyFill="1"/>
    <xf numFmtId="0" fontId="31" fillId="6" borderId="0" xfId="0" applyFont="1" applyFill="1" applyAlignment="1">
      <alignment horizontal="center"/>
    </xf>
    <xf numFmtId="0" fontId="15" fillId="6" borderId="0" xfId="0" applyFont="1" applyFill="1" applyAlignment="1">
      <alignment horizontal="right"/>
    </xf>
    <xf numFmtId="2" fontId="31" fillId="6" borderId="0" xfId="0" applyNumberFormat="1" applyFont="1" applyFill="1" applyAlignment="1">
      <alignment horizontal="right"/>
    </xf>
    <xf numFmtId="2" fontId="33" fillId="0" borderId="8" xfId="0" applyNumberFormat="1" applyFont="1" applyBorder="1" applyAlignment="1">
      <alignment horizontal="center" vertical="center" wrapText="1"/>
    </xf>
    <xf numFmtId="4" fontId="27" fillId="0" borderId="8" xfId="0" applyNumberFormat="1" applyFont="1" applyBorder="1" applyAlignment="1">
      <alignment horizontal="right" vertical="center" wrapText="1"/>
    </xf>
    <xf numFmtId="4" fontId="26" fillId="0" borderId="0" xfId="7" applyNumberFormat="1" applyFont="1">
      <protection hidden="1"/>
    </xf>
    <xf numFmtId="0" fontId="26" fillId="0" borderId="0" xfId="7" applyFont="1">
      <protection hidden="1"/>
    </xf>
    <xf numFmtId="4" fontId="28" fillId="16" borderId="8" xfId="7" applyNumberFormat="1" applyFont="1" applyFill="1" applyBorder="1" applyAlignment="1">
      <alignment horizontal="right" vertical="center"/>
      <protection hidden="1"/>
    </xf>
    <xf numFmtId="0" fontId="22" fillId="0" borderId="0" xfId="3" applyFont="1" applyAlignment="1">
      <alignment horizontal="left" vertical="center"/>
    </xf>
    <xf numFmtId="0" fontId="19" fillId="0" borderId="0" xfId="3" applyFont="1" applyAlignment="1">
      <alignment vertical="center"/>
    </xf>
    <xf numFmtId="0" fontId="14" fillId="0" borderId="0" xfId="3"/>
    <xf numFmtId="3" fontId="26" fillId="8" borderId="8" xfId="6" applyNumberFormat="1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/>
      <protection hidden="1"/>
    </xf>
    <xf numFmtId="9" fontId="26" fillId="8" borderId="8" xfId="4" applyFont="1" applyFill="1" applyBorder="1" applyAlignment="1" applyProtection="1">
      <alignment horizontal="center" vertical="center" wrapText="1"/>
      <protection hidden="1"/>
    </xf>
    <xf numFmtId="3" fontId="26" fillId="8" borderId="8" xfId="6" applyNumberFormat="1" applyFont="1" applyFill="1" applyBorder="1" applyAlignment="1">
      <alignment horizontal="center" vertical="center"/>
      <protection hidden="1"/>
    </xf>
    <xf numFmtId="4" fontId="15" fillId="8" borderId="8" xfId="6" applyNumberFormat="1" applyFont="1" applyFill="1" applyBorder="1" applyAlignment="1">
      <alignment horizontal="right" vertical="center"/>
      <protection hidden="1"/>
    </xf>
    <xf numFmtId="4" fontId="28" fillId="8" borderId="8" xfId="6" applyNumberFormat="1" applyFont="1" applyFill="1" applyBorder="1" applyAlignment="1">
      <alignment horizontal="right" vertical="center"/>
      <protection hidden="1"/>
    </xf>
    <xf numFmtId="4" fontId="15" fillId="10" borderId="8" xfId="6" applyNumberFormat="1" applyFont="1" applyFill="1" applyBorder="1" applyAlignment="1">
      <alignment horizontal="right" vertical="center"/>
      <protection hidden="1"/>
    </xf>
    <xf numFmtId="4" fontId="7" fillId="6" borderId="0" xfId="0" applyNumberFormat="1" applyFont="1" applyFill="1"/>
    <xf numFmtId="165" fontId="7" fillId="6" borderId="0" xfId="0" applyNumberFormat="1" applyFont="1" applyFill="1"/>
    <xf numFmtId="0" fontId="24" fillId="0" borderId="8" xfId="7" applyBorder="1">
      <protection hidden="1"/>
    </xf>
    <xf numFmtId="0" fontId="38" fillId="0" borderId="0" xfId="6" applyFont="1">
      <protection hidden="1"/>
    </xf>
    <xf numFmtId="0" fontId="39" fillId="0" borderId="8" xfId="7" applyFont="1" applyBorder="1">
      <protection hidden="1"/>
    </xf>
    <xf numFmtId="0" fontId="39" fillId="6" borderId="8" xfId="7" applyFont="1" applyFill="1" applyBorder="1">
      <protection hidden="1"/>
    </xf>
    <xf numFmtId="0" fontId="38" fillId="0" borderId="0" xfId="6" applyFont="1" applyAlignment="1">
      <alignment horizontal="left"/>
      <protection hidden="1"/>
    </xf>
    <xf numFmtId="0" fontId="39" fillId="0" borderId="0" xfId="7" applyFont="1">
      <protection hidden="1"/>
    </xf>
    <xf numFmtId="0" fontId="41" fillId="0" borderId="0" xfId="0" applyFont="1"/>
    <xf numFmtId="1" fontId="38" fillId="0" borderId="8" xfId="6" applyNumberFormat="1" applyFont="1" applyBorder="1" applyAlignment="1">
      <alignment horizontal="center" vertical="center"/>
      <protection hidden="1"/>
    </xf>
    <xf numFmtId="0" fontId="38" fillId="0" borderId="8" xfId="6" applyFont="1" applyBorder="1" applyAlignment="1">
      <alignment vertical="center"/>
      <protection hidden="1"/>
    </xf>
    <xf numFmtId="0" fontId="38" fillId="0" borderId="8" xfId="3" applyFont="1" applyBorder="1" applyAlignment="1">
      <alignment vertical="top" wrapText="1"/>
    </xf>
    <xf numFmtId="0" fontId="38" fillId="6" borderId="8" xfId="3" applyFont="1" applyFill="1" applyBorder="1" applyAlignment="1">
      <alignment vertical="top" wrapText="1"/>
    </xf>
    <xf numFmtId="1" fontId="45" fillId="0" borderId="8" xfId="6" applyNumberFormat="1" applyFont="1" applyBorder="1" applyAlignment="1">
      <alignment horizontal="center" vertical="center"/>
      <protection hidden="1"/>
    </xf>
    <xf numFmtId="4" fontId="45" fillId="0" borderId="8" xfId="6" applyNumberFormat="1" applyFont="1" applyBorder="1" applyAlignment="1">
      <alignment horizontal="left" vertical="center"/>
      <protection hidden="1"/>
    </xf>
    <xf numFmtId="0" fontId="38" fillId="0" borderId="8" xfId="6" applyFont="1" applyBorder="1" applyAlignment="1">
      <alignment horizontal="center" vertical="center"/>
      <protection hidden="1"/>
    </xf>
    <xf numFmtId="0" fontId="38" fillId="0" borderId="8" xfId="6" applyFont="1" applyBorder="1" applyAlignment="1">
      <alignment vertical="center" wrapText="1"/>
      <protection hidden="1"/>
    </xf>
    <xf numFmtId="0" fontId="38" fillId="0" borderId="8" xfId="6" applyFont="1" applyBorder="1" applyAlignment="1">
      <alignment horizontal="left" vertical="center"/>
      <protection hidden="1"/>
    </xf>
    <xf numFmtId="0" fontId="46" fillId="0" borderId="0" xfId="3" applyFont="1" applyAlignment="1">
      <alignment vertical="center"/>
    </xf>
    <xf numFmtId="0" fontId="47" fillId="0" borderId="0" xfId="3" applyFont="1" applyAlignment="1">
      <alignment vertical="center"/>
    </xf>
    <xf numFmtId="0" fontId="39" fillId="19" borderId="8" xfId="7" applyFont="1" applyFill="1" applyBorder="1">
      <protection hidden="1"/>
    </xf>
    <xf numFmtId="0" fontId="39" fillId="16" borderId="8" xfId="7" applyFont="1" applyFill="1" applyBorder="1">
      <protection hidden="1"/>
    </xf>
    <xf numFmtId="0" fontId="39" fillId="20" borderId="8" xfId="7" applyFont="1" applyFill="1" applyBorder="1">
      <protection hidden="1"/>
    </xf>
    <xf numFmtId="0" fontId="39" fillId="21" borderId="8" xfId="7" applyFont="1" applyFill="1" applyBorder="1">
      <protection hidden="1"/>
    </xf>
    <xf numFmtId="0" fontId="39" fillId="21" borderId="8" xfId="7" applyFont="1" applyFill="1" applyBorder="1" applyAlignment="1">
      <alignment horizontal="center"/>
      <protection hidden="1"/>
    </xf>
    <xf numFmtId="0" fontId="39" fillId="22" borderId="8" xfId="7" applyFont="1" applyFill="1" applyBorder="1">
      <protection hidden="1"/>
    </xf>
    <xf numFmtId="0" fontId="39" fillId="23" borderId="8" xfId="7" applyFont="1" applyFill="1" applyBorder="1">
      <protection hidden="1"/>
    </xf>
    <xf numFmtId="0" fontId="39" fillId="23" borderId="8" xfId="7" applyFont="1" applyFill="1" applyBorder="1" applyAlignment="1">
      <alignment horizontal="center"/>
      <protection hidden="1"/>
    </xf>
    <xf numFmtId="4" fontId="27" fillId="0" borderId="0" xfId="6" applyNumberFormat="1" applyFont="1" applyAlignment="1">
      <alignment horizontal="right"/>
      <protection hidden="1"/>
    </xf>
    <xf numFmtId="0" fontId="26" fillId="0" borderId="0" xfId="6" applyFont="1" applyAlignment="1">
      <alignment horizontal="center"/>
      <protection hidden="1"/>
    </xf>
    <xf numFmtId="0" fontId="15" fillId="6" borderId="0" xfId="3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5" fillId="6" borderId="0" xfId="3" applyFont="1" applyFill="1" applyAlignment="1">
      <alignment horizontal="center" vertical="center"/>
    </xf>
    <xf numFmtId="0" fontId="16" fillId="6" borderId="0" xfId="3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165" fontId="2" fillId="10" borderId="8" xfId="0" applyNumberFormat="1" applyFont="1" applyFill="1" applyBorder="1" applyAlignment="1">
      <alignment vertical="center" wrapText="1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 applyProtection="1">
      <alignment horizontal="center" vertical="center" wrapText="1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2" fillId="8" borderId="8" xfId="0" applyFont="1" applyFill="1" applyBorder="1" applyAlignment="1">
      <alignment vertical="center" wrapText="1"/>
    </xf>
    <xf numFmtId="0" fontId="1" fillId="6" borderId="0" xfId="0" applyFont="1" applyFill="1" applyAlignment="1">
      <alignment horizontal="left" vertical="top" wrapText="1"/>
    </xf>
    <xf numFmtId="165" fontId="2" fillId="8" borderId="8" xfId="0" applyNumberFormat="1" applyFont="1" applyFill="1" applyBorder="1" applyAlignment="1">
      <alignment vertical="center" wrapText="1"/>
    </xf>
    <xf numFmtId="165" fontId="2" fillId="8" borderId="8" xfId="0" applyNumberFormat="1" applyFont="1" applyFill="1" applyBorder="1" applyAlignment="1">
      <alignment horizontal="left" vertical="center" wrapText="1"/>
    </xf>
    <xf numFmtId="0" fontId="28" fillId="16" borderId="8" xfId="7" applyFont="1" applyFill="1" applyBorder="1">
      <protection hidden="1"/>
    </xf>
    <xf numFmtId="0" fontId="21" fillId="17" borderId="0" xfId="3" applyFont="1" applyFill="1" applyAlignment="1">
      <alignment vertical="center"/>
    </xf>
    <xf numFmtId="0" fontId="20" fillId="17" borderId="0" xfId="3" applyFont="1" applyFill="1" applyAlignment="1">
      <alignment horizontal="left" vertical="top" wrapText="1"/>
    </xf>
    <xf numFmtId="0" fontId="22" fillId="0" borderId="0" xfId="3" applyFont="1" applyAlignment="1">
      <alignment horizontal="left" vertical="center"/>
    </xf>
    <xf numFmtId="0" fontId="22" fillId="0" borderId="0" xfId="3" applyFont="1" applyAlignment="1">
      <alignment vertical="center"/>
    </xf>
    <xf numFmtId="0" fontId="33" fillId="0" borderId="8" xfId="0" applyFont="1" applyBorder="1" applyAlignment="1">
      <alignment horizontal="left" vertical="center" wrapText="1"/>
    </xf>
    <xf numFmtId="0" fontId="28" fillId="16" borderId="8" xfId="6" applyFont="1" applyFill="1" applyBorder="1">
      <protection hidden="1"/>
    </xf>
    <xf numFmtId="0" fontId="31" fillId="3" borderId="8" xfId="0" applyFont="1" applyFill="1" applyBorder="1" applyAlignment="1">
      <alignment vertical="center"/>
    </xf>
    <xf numFmtId="0" fontId="33" fillId="0" borderId="8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31" fillId="3" borderId="21" xfId="0" applyFont="1" applyFill="1" applyBorder="1" applyAlignment="1">
      <alignment vertical="center"/>
    </xf>
    <xf numFmtId="0" fontId="31" fillId="3" borderId="22" xfId="0" applyFont="1" applyFill="1" applyBorder="1" applyAlignment="1">
      <alignment vertical="center"/>
    </xf>
    <xf numFmtId="0" fontId="31" fillId="3" borderId="23" xfId="0" applyFont="1" applyFill="1" applyBorder="1" applyAlignment="1">
      <alignment vertical="center"/>
    </xf>
    <xf numFmtId="0" fontId="31" fillId="15" borderId="8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0" fontId="26" fillId="0" borderId="8" xfId="6" applyFont="1" applyBorder="1" applyAlignment="1">
      <alignment vertical="center" wrapText="1"/>
      <protection hidden="1"/>
    </xf>
    <xf numFmtId="0" fontId="26" fillId="0" borderId="8" xfId="6" applyFont="1" applyBorder="1" applyAlignment="1">
      <alignment horizontal="left" vertical="center"/>
      <protection hidden="1"/>
    </xf>
    <xf numFmtId="0" fontId="26" fillId="0" borderId="8" xfId="6" applyFont="1" applyBorder="1" applyAlignment="1">
      <alignment vertical="center"/>
      <protection hidden="1"/>
    </xf>
    <xf numFmtId="0" fontId="28" fillId="8" borderId="8" xfId="6" applyFont="1" applyFill="1" applyBorder="1" applyAlignment="1">
      <alignment horizontal="left" vertical="center"/>
      <protection hidden="1"/>
    </xf>
    <xf numFmtId="0" fontId="28" fillId="10" borderId="21" xfId="6" applyFont="1" applyFill="1" applyBorder="1" applyAlignment="1">
      <alignment horizontal="center" vertical="center" wrapText="1"/>
      <protection hidden="1"/>
    </xf>
    <xf numFmtId="0" fontId="28" fillId="10" borderId="22" xfId="6" applyFont="1" applyFill="1" applyBorder="1" applyAlignment="1">
      <alignment horizontal="center" vertical="center" wrapText="1"/>
      <protection hidden="1"/>
    </xf>
    <xf numFmtId="0" fontId="28" fillId="10" borderId="23" xfId="6" applyFont="1" applyFill="1" applyBorder="1" applyAlignment="1">
      <alignment horizontal="center" vertical="center" wrapText="1"/>
      <protection hidden="1"/>
    </xf>
    <xf numFmtId="0" fontId="21" fillId="6" borderId="0" xfId="3" applyFont="1" applyFill="1" applyAlignment="1">
      <alignment vertical="center"/>
    </xf>
    <xf numFmtId="0" fontId="20" fillId="6" borderId="0" xfId="3" applyFont="1" applyFill="1" applyAlignment="1">
      <alignment horizontal="left" vertical="top" wrapText="1"/>
    </xf>
    <xf numFmtId="0" fontId="34" fillId="14" borderId="8" xfId="5" applyFont="1" applyFill="1" applyBorder="1" applyAlignment="1">
      <alignment vertical="center"/>
    </xf>
    <xf numFmtId="0" fontId="26" fillId="6" borderId="8" xfId="3" applyFont="1" applyFill="1" applyBorder="1" applyAlignment="1">
      <alignment vertical="top" wrapText="1"/>
    </xf>
    <xf numFmtId="0" fontId="29" fillId="6" borderId="8" xfId="3" applyFont="1" applyFill="1" applyBorder="1" applyAlignment="1">
      <alignment vertical="top" wrapText="1"/>
    </xf>
    <xf numFmtId="0" fontId="26" fillId="0" borderId="8" xfId="3" applyFont="1" applyBorder="1" applyAlignment="1">
      <alignment vertical="top" wrapText="1"/>
    </xf>
    <xf numFmtId="0" fontId="19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5" fillId="6" borderId="8" xfId="6" applyFont="1" applyFill="1" applyBorder="1" applyAlignment="1">
      <alignment horizontal="center" vertical="center" wrapText="1"/>
      <protection hidden="1"/>
    </xf>
    <xf numFmtId="0" fontId="25" fillId="6" borderId="8" xfId="6" applyFont="1" applyFill="1" applyBorder="1" applyAlignment="1">
      <alignment horizontal="center" vertical="center"/>
      <protection hidden="1"/>
    </xf>
    <xf numFmtId="0" fontId="26" fillId="8" borderId="8" xfId="6" applyFont="1" applyFill="1" applyBorder="1" applyAlignment="1">
      <alignment horizontal="center" vertical="center" wrapText="1"/>
      <protection hidden="1"/>
    </xf>
    <xf numFmtId="0" fontId="26" fillId="8" borderId="11" xfId="6" applyFont="1" applyFill="1" applyBorder="1" applyAlignment="1">
      <alignment horizontal="center" vertical="center" wrapText="1"/>
      <protection hidden="1"/>
    </xf>
    <xf numFmtId="0" fontId="26" fillId="8" borderId="12" xfId="6" applyFont="1" applyFill="1" applyBorder="1" applyAlignment="1">
      <alignment horizontal="center" vertical="center" wrapText="1"/>
      <protection hidden="1"/>
    </xf>
    <xf numFmtId="0" fontId="26" fillId="8" borderId="13" xfId="6" applyFont="1" applyFill="1" applyBorder="1" applyAlignment="1">
      <alignment horizontal="center" vertical="center" wrapText="1"/>
      <protection hidden="1"/>
    </xf>
    <xf numFmtId="0" fontId="26" fillId="8" borderId="15" xfId="6" applyFont="1" applyFill="1" applyBorder="1" applyAlignment="1">
      <alignment horizontal="center" vertical="center" wrapText="1"/>
      <protection hidden="1"/>
    </xf>
    <xf numFmtId="0" fontId="26" fillId="8" borderId="0" xfId="6" applyFont="1" applyFill="1" applyAlignment="1">
      <alignment horizontal="center" vertical="center" wrapText="1"/>
      <protection hidden="1"/>
    </xf>
    <xf numFmtId="0" fontId="26" fillId="8" borderId="16" xfId="6" applyFont="1" applyFill="1" applyBorder="1" applyAlignment="1">
      <alignment horizontal="center" vertical="center" wrapText="1"/>
      <protection hidden="1"/>
    </xf>
    <xf numFmtId="0" fontId="26" fillId="8" borderId="18" xfId="6" applyFont="1" applyFill="1" applyBorder="1" applyAlignment="1">
      <alignment horizontal="center" vertical="center" wrapText="1"/>
      <protection hidden="1"/>
    </xf>
    <xf numFmtId="0" fontId="26" fillId="8" borderId="19" xfId="6" applyFont="1" applyFill="1" applyBorder="1" applyAlignment="1">
      <alignment horizontal="center" vertical="center" wrapText="1"/>
      <protection hidden="1"/>
    </xf>
    <xf numFmtId="0" fontId="26" fillId="8" borderId="20" xfId="6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/>
      <protection hidden="1"/>
    </xf>
    <xf numFmtId="3" fontId="26" fillId="8" borderId="14" xfId="6" applyNumberFormat="1" applyFont="1" applyFill="1" applyBorder="1" applyAlignment="1">
      <alignment horizontal="center" vertical="center" wrapText="1"/>
      <protection hidden="1"/>
    </xf>
    <xf numFmtId="3" fontId="26" fillId="8" borderId="17" xfId="6" applyNumberFormat="1" applyFont="1" applyFill="1" applyBorder="1" applyAlignment="1">
      <alignment horizontal="center" vertical="center" wrapText="1"/>
      <protection hidden="1"/>
    </xf>
    <xf numFmtId="0" fontId="44" fillId="0" borderId="8" xfId="6" applyFont="1" applyBorder="1" applyAlignment="1">
      <alignment horizontal="left" vertical="center"/>
      <protection hidden="1"/>
    </xf>
    <xf numFmtId="0" fontId="38" fillId="0" borderId="8" xfId="0" applyFont="1" applyBorder="1" applyAlignment="1">
      <alignment horizontal="left" vertical="center"/>
    </xf>
    <xf numFmtId="0" fontId="39" fillId="10" borderId="8" xfId="7" applyFont="1" applyFill="1" applyBorder="1" applyAlignment="1">
      <alignment horizontal="center"/>
      <protection hidden="1"/>
    </xf>
    <xf numFmtId="0" fontId="44" fillId="18" borderId="24" xfId="6" applyFont="1" applyFill="1" applyBorder="1" applyAlignment="1">
      <alignment horizontal="center" vertical="center" wrapText="1"/>
      <protection hidden="1"/>
    </xf>
    <xf numFmtId="0" fontId="44" fillId="18" borderId="25" xfId="6" applyFont="1" applyFill="1" applyBorder="1" applyAlignment="1">
      <alignment horizontal="center" vertical="center"/>
      <protection hidden="1"/>
    </xf>
    <xf numFmtId="4" fontId="40" fillId="18" borderId="25" xfId="7" applyNumberFormat="1" applyFont="1" applyFill="1" applyBorder="1" applyAlignment="1">
      <alignment horizontal="center" vertical="center"/>
      <protection hidden="1"/>
    </xf>
    <xf numFmtId="3" fontId="43" fillId="8" borderId="8" xfId="7" applyNumberFormat="1" applyFont="1" applyFill="1" applyBorder="1" applyAlignment="1">
      <alignment horizontal="center" vertical="center"/>
      <protection hidden="1"/>
    </xf>
    <xf numFmtId="0" fontId="28" fillId="6" borderId="8" xfId="6" applyFont="1" applyFill="1" applyBorder="1" applyAlignment="1">
      <alignment horizontal="left" vertical="center"/>
      <protection hidden="1"/>
    </xf>
    <xf numFmtId="0" fontId="37" fillId="6" borderId="8" xfId="6" applyFont="1" applyFill="1" applyBorder="1" applyAlignment="1">
      <alignment horizontal="center" vertical="center"/>
      <protection hidden="1"/>
    </xf>
    <xf numFmtId="0" fontId="44" fillId="8" borderId="8" xfId="6" applyFont="1" applyFill="1" applyBorder="1" applyAlignment="1">
      <alignment horizontal="center" vertical="center" wrapText="1"/>
      <protection hidden="1"/>
    </xf>
    <xf numFmtId="0" fontId="2" fillId="7" borderId="8" xfId="0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horizontal="left" vertical="center" wrapText="1"/>
    </xf>
    <xf numFmtId="165" fontId="2" fillId="9" borderId="8" xfId="0" applyNumberFormat="1" applyFont="1" applyFill="1" applyBorder="1" applyAlignment="1">
      <alignment vertical="center" wrapText="1"/>
    </xf>
    <xf numFmtId="0" fontId="2" fillId="11" borderId="8" xfId="0" applyFont="1" applyFill="1" applyBorder="1" applyAlignment="1">
      <alignment vertical="center" wrapText="1"/>
    </xf>
    <xf numFmtId="165" fontId="2" fillId="6" borderId="8" xfId="0" applyNumberFormat="1" applyFont="1" applyFill="1" applyBorder="1" applyAlignment="1">
      <alignment vertical="center" wrapText="1"/>
    </xf>
    <xf numFmtId="165" fontId="2" fillId="11" borderId="8" xfId="0" applyNumberFormat="1" applyFont="1" applyFill="1" applyBorder="1" applyAlignment="1">
      <alignment horizontal="left" vertical="center" wrapText="1"/>
    </xf>
    <xf numFmtId="165" fontId="2" fillId="12" borderId="8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165" fontId="2" fillId="2" borderId="2" xfId="0" applyNumberFormat="1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horizontal="left"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165" fontId="2" fillId="2" borderId="4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8">
    <cellStyle name="Calculation" xfId="5" builtinId="22"/>
    <cellStyle name="Comma" xfId="2" builtinId="3"/>
    <cellStyle name="Hyperlink" xfId="1" builtinId="8"/>
    <cellStyle name="Normal" xfId="0" builtinId="0"/>
    <cellStyle name="Normal 2" xfId="3"/>
    <cellStyle name="Normal_MET_24_oct_2002_CU_FINANCIARE" xfId="6"/>
    <cellStyle name="Normal_MET_24_oct_2002_CU_FINANCIARE 2" xfId="7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89</xdr:row>
      <xdr:rowOff>95250</xdr:rowOff>
    </xdr:from>
    <xdr:to>
      <xdr:col>4</xdr:col>
      <xdr:colOff>123825</xdr:colOff>
      <xdr:row>97</xdr:row>
      <xdr:rowOff>1397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53EB7E-C48D-46C2-8B91-674BDC135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23421975"/>
          <a:ext cx="1485900" cy="150634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2533651</xdr:colOff>
      <xdr:row>29</xdr:row>
      <xdr:rowOff>133350</xdr:rowOff>
    </xdr:from>
    <xdr:to>
      <xdr:col>4</xdr:col>
      <xdr:colOff>363830</xdr:colOff>
      <xdr:row>36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520E99-D4E3-40A1-8FBB-DC777ADB8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6" y="5400675"/>
          <a:ext cx="1649704" cy="14573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6F74C2-196F-4E3E-A2D1-1C3A933AC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71C12-DEF2-4854-A087-8CB70B41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B3764-DADC-4437-AE9B-5354F5B1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10F03D-D63D-42D4-A62A-E48D2ABEC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14B2C2-61AC-416B-8474-BB3C5D2E4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A5A1BA-221D-4544-A9CE-538402079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581025</xdr:colOff>
      <xdr:row>94</xdr:row>
      <xdr:rowOff>106172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5CE15-EA54-4C56-A178-E6C8B5AA1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5" y="7877175"/>
          <a:ext cx="1485900" cy="15063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581025</xdr:colOff>
      <xdr:row>94</xdr:row>
      <xdr:rowOff>106172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65430B-BDDC-4C20-9D02-0D58B1E4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505700"/>
          <a:ext cx="1485900" cy="15063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581025</xdr:colOff>
      <xdr:row>94</xdr:row>
      <xdr:rowOff>106172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1CF4A5-FB2C-4C3D-ADA9-AF205D6E5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505700"/>
          <a:ext cx="1485900" cy="15063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581025</xdr:colOff>
      <xdr:row>94</xdr:row>
      <xdr:rowOff>106172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DB8A8B-FFA1-4791-BBD9-2E6C7E9F3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505700"/>
          <a:ext cx="1485900" cy="15063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676275</xdr:colOff>
      <xdr:row>94</xdr:row>
      <xdr:rowOff>106172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B89FE0-068F-437A-9650-2B649D568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505700"/>
          <a:ext cx="1581150" cy="15063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581025</xdr:colOff>
      <xdr:row>94</xdr:row>
      <xdr:rowOff>106172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F5BAFD-1999-4791-8018-1BC3D51D0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505700"/>
          <a:ext cx="1485900" cy="15063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581025</xdr:colOff>
      <xdr:row>94</xdr:row>
      <xdr:rowOff>106172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7E512A-65FF-4AC6-B590-7A4E87BE8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639050"/>
          <a:ext cx="1485900" cy="15063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581025</xdr:colOff>
      <xdr:row>94</xdr:row>
      <xdr:rowOff>106172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1545FD-97D5-4435-9A0A-18BD3C9EE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848600"/>
          <a:ext cx="1485900" cy="1506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gislatie.just.ro/Public/DetaliiDocumentAfis/83724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legislatie.just.ro/Public/DetaliiDocumentAfis/83724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legislatie.just.ro/Public/DetaliiDocumentAfis/83724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legislatie.just.ro/Public/DetaliiDocumentAfis/83724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legislatie.just.ro/Public/DetaliiDocumentAfis/83724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legislatie.just.ro/Public/DetaliiDocumentAfis/83724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legislatie.just.ro/Public/DetaliiDocumentAfis/83724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legislatie.just.ro/Public/DetaliiDocumentAfis/83724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legislatie.just.ro/Public/DetaliiDocumentAfis/8372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114"/>
  <sheetViews>
    <sheetView tabSelected="1" view="pageBreakPreview" zoomScaleNormal="100" zoomScaleSheetLayoutView="100" workbookViewId="0">
      <selection activeCell="A4" sqref="A4:E4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2" width="15.5703125" style="62" bestFit="1" customWidth="1"/>
    <col min="23" max="23" width="9.140625" style="62"/>
    <col min="24" max="24" width="16.140625" style="62" hidden="1" customWidth="1"/>
    <col min="25" max="25" width="15.5703125" style="62" hidden="1" customWidth="1"/>
    <col min="26" max="27" width="0" style="62" hidden="1" customWidth="1"/>
    <col min="28" max="28" width="13.140625" style="62" bestFit="1" customWidth="1"/>
    <col min="29" max="16384" width="9.140625" style="62"/>
  </cols>
  <sheetData>
    <row r="1" spans="1:21" x14ac:dyDescent="0.25">
      <c r="A1" s="241" t="s">
        <v>291</v>
      </c>
      <c r="B1" s="241"/>
      <c r="C1" s="241"/>
      <c r="D1" s="241"/>
      <c r="E1" s="241"/>
    </row>
    <row r="2" spans="1:21" ht="12.75" customHeight="1" x14ac:dyDescent="0.25">
      <c r="C2" s="242"/>
      <c r="D2" s="242"/>
      <c r="E2" s="242"/>
    </row>
    <row r="3" spans="1:21" x14ac:dyDescent="0.25">
      <c r="A3" s="244" t="s">
        <v>167</v>
      </c>
      <c r="B3" s="244"/>
      <c r="C3" s="244"/>
      <c r="D3" s="244"/>
      <c r="E3" s="244"/>
    </row>
    <row r="4" spans="1:21" ht="14.25" customHeight="1" x14ac:dyDescent="0.25">
      <c r="A4" s="244" t="s">
        <v>150</v>
      </c>
      <c r="B4" s="244"/>
      <c r="C4" s="244"/>
      <c r="D4" s="244"/>
      <c r="E4" s="244"/>
      <c r="F4" s="60"/>
    </row>
    <row r="5" spans="1:21" ht="44.25" customHeight="1" x14ac:dyDescent="0.25">
      <c r="A5" s="245" t="s">
        <v>163</v>
      </c>
      <c r="B5" s="245"/>
      <c r="C5" s="245"/>
      <c r="D5" s="245"/>
      <c r="E5" s="245"/>
      <c r="F5" s="60"/>
    </row>
    <row r="6" spans="1:21" ht="18" customHeight="1" x14ac:dyDescent="0.25">
      <c r="A6" s="244" t="s">
        <v>164</v>
      </c>
      <c r="B6" s="244"/>
      <c r="C6" s="244"/>
      <c r="D6" s="244"/>
      <c r="E6" s="244"/>
      <c r="F6" s="59"/>
    </row>
    <row r="7" spans="1:21" ht="6" customHeight="1" x14ac:dyDescent="0.25">
      <c r="B7" s="244"/>
      <c r="C7" s="244"/>
      <c r="D7" s="244"/>
      <c r="E7" s="244"/>
      <c r="F7" s="244"/>
    </row>
    <row r="8" spans="1:21" x14ac:dyDescent="0.25">
      <c r="A8" s="243" t="s">
        <v>0</v>
      </c>
      <c r="B8" s="243" t="s">
        <v>1</v>
      </c>
      <c r="C8" s="243" t="s">
        <v>2</v>
      </c>
      <c r="D8" s="243"/>
      <c r="E8" s="243"/>
      <c r="F8" s="248" t="s">
        <v>135</v>
      </c>
      <c r="G8" s="249" t="s">
        <v>136</v>
      </c>
      <c r="M8" s="250"/>
      <c r="N8" s="251"/>
      <c r="O8" s="251"/>
      <c r="P8" s="251"/>
      <c r="Q8" s="251"/>
    </row>
    <row r="9" spans="1:21" ht="31.5" x14ac:dyDescent="0.25">
      <c r="A9" s="243"/>
      <c r="B9" s="243"/>
      <c r="C9" s="93" t="s">
        <v>277</v>
      </c>
      <c r="D9" s="93" t="s">
        <v>4</v>
      </c>
      <c r="E9" s="93" t="s">
        <v>5</v>
      </c>
      <c r="F9" s="248"/>
      <c r="G9" s="249"/>
    </row>
    <row r="10" spans="1:21" x14ac:dyDescent="0.25">
      <c r="A10" s="243"/>
      <c r="B10" s="243"/>
      <c r="C10" s="93" t="s">
        <v>6</v>
      </c>
      <c r="D10" s="93" t="s">
        <v>6</v>
      </c>
      <c r="E10" s="93" t="s">
        <v>6</v>
      </c>
      <c r="F10" s="248"/>
      <c r="G10" s="249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252" t="s">
        <v>7</v>
      </c>
      <c r="B12" s="252"/>
      <c r="C12" s="252"/>
      <c r="D12" s="252"/>
      <c r="E12" s="252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15"/>
      <c r="B17" s="115" t="s">
        <v>16</v>
      </c>
      <c r="C17" s="117">
        <f>SUM(C13:C16)</f>
        <v>0</v>
      </c>
      <c r="D17" s="117">
        <f>SUM(D13:D16)</f>
        <v>0</v>
      </c>
      <c r="E17" s="117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252" t="s">
        <v>17</v>
      </c>
      <c r="B18" s="252"/>
      <c r="C18" s="252"/>
      <c r="D18" s="252"/>
      <c r="E18" s="252"/>
      <c r="H18" s="68"/>
      <c r="I18" s="253" t="s">
        <v>139</v>
      </c>
      <c r="J18" s="253"/>
      <c r="K18" s="253"/>
      <c r="L18" s="253"/>
      <c r="M18" s="253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53"/>
      <c r="J19" s="253"/>
      <c r="K19" s="253"/>
      <c r="L19" s="253"/>
      <c r="M19" s="253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15"/>
      <c r="B20" s="115" t="s">
        <v>20</v>
      </c>
      <c r="C20" s="117">
        <f>C19</f>
        <v>0</v>
      </c>
      <c r="D20" s="117">
        <f>D19</f>
        <v>0</v>
      </c>
      <c r="E20" s="117">
        <f>E19</f>
        <v>0</v>
      </c>
      <c r="H20" s="72"/>
      <c r="I20" s="253"/>
      <c r="J20" s="253"/>
      <c r="K20" s="253"/>
      <c r="L20" s="253"/>
      <c r="M20" s="253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252" t="s">
        <v>21</v>
      </c>
      <c r="B21" s="252"/>
      <c r="C21" s="252"/>
      <c r="D21" s="252"/>
      <c r="E21" s="252"/>
      <c r="H21" s="68"/>
      <c r="I21" s="253"/>
      <c r="J21" s="253"/>
      <c r="K21" s="253"/>
      <c r="L21" s="253"/>
      <c r="M21" s="253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118" customFormat="1" ht="20.25" customHeigh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3" si="10">C22*19%</f>
        <v>0</v>
      </c>
      <c r="E22" s="112">
        <f t="shared" ref="E22" si="11">SUM(E23:E25)</f>
        <v>0</v>
      </c>
      <c r="H22" s="119"/>
      <c r="I22" s="253" t="s">
        <v>140</v>
      </c>
      <c r="J22" s="253"/>
      <c r="K22" s="253"/>
      <c r="L22" s="253"/>
      <c r="M22" s="253"/>
      <c r="P22" s="120">
        <f t="shared" si="8"/>
        <v>0</v>
      </c>
      <c r="Q22" s="121">
        <f t="shared" si="9"/>
        <v>0</v>
      </c>
      <c r="R22" s="118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53"/>
      <c r="J23" s="253"/>
      <c r="K23" s="253"/>
      <c r="L23" s="253"/>
      <c r="M23" s="253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53"/>
      <c r="J24" s="253"/>
      <c r="K24" s="253"/>
      <c r="L24" s="253"/>
      <c r="M24" s="253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53"/>
      <c r="J25" s="253"/>
      <c r="K25" s="253"/>
      <c r="L25" s="253"/>
      <c r="M25" s="253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53"/>
      <c r="J26" s="253"/>
      <c r="K26" s="253"/>
      <c r="L26" s="253"/>
      <c r="M26" s="253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6379.9</v>
      </c>
      <c r="D27" s="96">
        <v>1212.18</v>
      </c>
      <c r="E27" s="96">
        <f t="shared" si="12"/>
        <v>7592.08</v>
      </c>
      <c r="F27" s="67" t="s">
        <v>138</v>
      </c>
      <c r="H27" s="68"/>
      <c r="I27" s="253"/>
      <c r="J27" s="253"/>
      <c r="K27" s="253"/>
      <c r="L27" s="253"/>
      <c r="M27" s="253"/>
      <c r="P27" s="65">
        <f t="shared" si="8"/>
        <v>7592.0809999999992</v>
      </c>
      <c r="Q27" s="66">
        <f t="shared" si="9"/>
        <v>1212.181</v>
      </c>
      <c r="R27" s="67" t="b">
        <f t="shared" si="6"/>
        <v>0</v>
      </c>
    </row>
    <row r="28" spans="1:24" ht="34.5" customHeight="1" x14ac:dyDescent="0.25">
      <c r="A28" s="97" t="s">
        <v>34</v>
      </c>
      <c r="B28" s="95" t="s">
        <v>35</v>
      </c>
      <c r="C28" s="98">
        <v>9139.7999999999993</v>
      </c>
      <c r="D28" s="96">
        <v>1736.56</v>
      </c>
      <c r="E28" s="96">
        <f t="shared" si="12"/>
        <v>10876.359999999999</v>
      </c>
      <c r="F28" s="67" t="s">
        <v>138</v>
      </c>
      <c r="H28" s="68"/>
      <c r="I28" s="68"/>
      <c r="P28" s="65">
        <f t="shared" si="8"/>
        <v>10876.361999999999</v>
      </c>
      <c r="Q28" s="66">
        <f t="shared" si="9"/>
        <v>1736.5619999999999</v>
      </c>
      <c r="R28" s="67" t="b">
        <f t="shared" si="6"/>
        <v>0</v>
      </c>
    </row>
    <row r="29" spans="1:24" s="118" customFormat="1" x14ac:dyDescent="0.25">
      <c r="A29" s="111" t="s">
        <v>36</v>
      </c>
      <c r="B29" s="111" t="s">
        <v>37</v>
      </c>
      <c r="C29" s="112">
        <f>SUM(C30:C35)</f>
        <v>78709.790000000008</v>
      </c>
      <c r="D29" s="112">
        <f t="shared" ref="D29:E29" si="13">SUM(D30:D35)</f>
        <v>14954.86</v>
      </c>
      <c r="E29" s="112">
        <f t="shared" si="13"/>
        <v>93664.65</v>
      </c>
      <c r="H29" s="119"/>
      <c r="I29" s="119"/>
      <c r="P29" s="120">
        <f t="shared" si="8"/>
        <v>93664.650099999999</v>
      </c>
      <c r="Q29" s="121">
        <f t="shared" si="9"/>
        <v>14954.860100000002</v>
      </c>
      <c r="R29" s="118" t="b">
        <f t="shared" si="6"/>
        <v>0</v>
      </c>
      <c r="X29" s="122">
        <f>C29</f>
        <v>78709.790000000008</v>
      </c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18709.79</v>
      </c>
      <c r="D32" s="96">
        <v>3554.86</v>
      </c>
      <c r="E32" s="96">
        <f>C32+D32</f>
        <v>22264.65</v>
      </c>
      <c r="F32" s="62" t="s">
        <v>138</v>
      </c>
      <c r="H32" s="68"/>
      <c r="I32" s="68"/>
      <c r="P32" s="65">
        <f t="shared" si="8"/>
        <v>22264.650099999999</v>
      </c>
      <c r="Q32" s="66">
        <f t="shared" si="9"/>
        <v>3554.8601000000003</v>
      </c>
      <c r="R32" s="67" t="b">
        <f t="shared" si="6"/>
        <v>0</v>
      </c>
    </row>
    <row r="33" spans="1:35" ht="31.5" x14ac:dyDescent="0.25">
      <c r="A33" s="95" t="s">
        <v>44</v>
      </c>
      <c r="B33" s="95" t="s">
        <v>45</v>
      </c>
      <c r="C33" s="96">
        <v>5000</v>
      </c>
      <c r="D33" s="96">
        <v>950</v>
      </c>
      <c r="E33" s="96">
        <f t="shared" si="14"/>
        <v>5950</v>
      </c>
      <c r="F33" s="62" t="s">
        <v>138</v>
      </c>
      <c r="H33" s="68"/>
      <c r="I33" s="68"/>
      <c r="P33" s="65">
        <f t="shared" si="8"/>
        <v>5950</v>
      </c>
      <c r="Q33" s="66">
        <f t="shared" si="9"/>
        <v>950</v>
      </c>
      <c r="R33" s="67" t="b">
        <f t="shared" si="6"/>
        <v>1</v>
      </c>
    </row>
    <row r="34" spans="1:35" ht="31.5" x14ac:dyDescent="0.25">
      <c r="A34" s="95" t="s">
        <v>46</v>
      </c>
      <c r="B34" s="95" t="s">
        <v>47</v>
      </c>
      <c r="C34" s="96">
        <v>5000</v>
      </c>
      <c r="D34" s="96">
        <v>950</v>
      </c>
      <c r="E34" s="96">
        <f t="shared" si="14"/>
        <v>5950</v>
      </c>
      <c r="F34" s="67" t="s">
        <v>138</v>
      </c>
      <c r="H34" s="68"/>
      <c r="I34" s="68"/>
      <c r="P34" s="65">
        <f t="shared" si="8"/>
        <v>5950</v>
      </c>
      <c r="Q34" s="66">
        <f t="shared" si="9"/>
        <v>950</v>
      </c>
      <c r="R34" s="67" t="b">
        <f t="shared" si="6"/>
        <v>1</v>
      </c>
    </row>
    <row r="35" spans="1:35" x14ac:dyDescent="0.25">
      <c r="A35" s="95" t="s">
        <v>48</v>
      </c>
      <c r="B35" s="95" t="s">
        <v>49</v>
      </c>
      <c r="C35" s="96">
        <v>50000</v>
      </c>
      <c r="D35" s="96">
        <v>9500</v>
      </c>
      <c r="E35" s="96">
        <f t="shared" si="14"/>
        <v>59500</v>
      </c>
      <c r="F35" s="67" t="s">
        <v>138</v>
      </c>
      <c r="H35" s="68"/>
      <c r="I35" s="68"/>
      <c r="P35" s="65">
        <f t="shared" si="8"/>
        <v>59500</v>
      </c>
      <c r="Q35" s="66">
        <f t="shared" si="9"/>
        <v>9500</v>
      </c>
      <c r="R35" s="67" t="b">
        <f t="shared" si="6"/>
        <v>1</v>
      </c>
    </row>
    <row r="36" spans="1:35" x14ac:dyDescent="0.25">
      <c r="A36" s="95" t="s">
        <v>50</v>
      </c>
      <c r="B36" s="95" t="s">
        <v>51</v>
      </c>
      <c r="C36" s="96">
        <v>10000</v>
      </c>
      <c r="D36" s="96">
        <v>1900</v>
      </c>
      <c r="E36" s="96">
        <f t="shared" si="14"/>
        <v>11900</v>
      </c>
      <c r="F36" s="62" t="s">
        <v>137</v>
      </c>
      <c r="H36" s="68"/>
      <c r="I36" s="68"/>
      <c r="P36" s="65">
        <f t="shared" si="8"/>
        <v>11900</v>
      </c>
      <c r="Q36" s="66">
        <f t="shared" si="9"/>
        <v>1900</v>
      </c>
      <c r="R36" s="67" t="b">
        <f t="shared" si="6"/>
        <v>1</v>
      </c>
    </row>
    <row r="37" spans="1:35" x14ac:dyDescent="0.25">
      <c r="A37" s="111" t="s">
        <v>52</v>
      </c>
      <c r="B37" s="111" t="s">
        <v>53</v>
      </c>
      <c r="C37" s="112">
        <f>SUM(C38:C39)</f>
        <v>133500</v>
      </c>
      <c r="D37" s="112">
        <f t="shared" ref="D37:E37" si="15">SUM(D38:D39)</f>
        <v>25365</v>
      </c>
      <c r="E37" s="112">
        <f t="shared" si="15"/>
        <v>158865</v>
      </c>
      <c r="H37" s="68"/>
      <c r="I37" s="68"/>
      <c r="P37" s="65">
        <f t="shared" si="8"/>
        <v>158865</v>
      </c>
      <c r="Q37" s="66">
        <f t="shared" si="9"/>
        <v>25365</v>
      </c>
      <c r="R37" s="67" t="b">
        <f t="shared" si="6"/>
        <v>1</v>
      </c>
      <c r="X37" s="74">
        <f>C37</f>
        <v>133500</v>
      </c>
    </row>
    <row r="38" spans="1:35" ht="31.5" x14ac:dyDescent="0.25">
      <c r="A38" s="95" t="s">
        <v>54</v>
      </c>
      <c r="B38" s="95" t="s">
        <v>55</v>
      </c>
      <c r="C38" s="96">
        <v>125000</v>
      </c>
      <c r="D38" s="96">
        <v>23750</v>
      </c>
      <c r="E38" s="96">
        <f>C38+D38</f>
        <v>148750</v>
      </c>
      <c r="F38" s="62" t="s">
        <v>137</v>
      </c>
      <c r="H38" s="68"/>
      <c r="I38" s="68"/>
      <c r="P38" s="65">
        <f t="shared" si="8"/>
        <v>148750</v>
      </c>
      <c r="Q38" s="66">
        <f t="shared" si="9"/>
        <v>23750</v>
      </c>
      <c r="R38" s="67" t="b">
        <f t="shared" si="6"/>
        <v>1</v>
      </c>
    </row>
    <row r="39" spans="1:35" x14ac:dyDescent="0.25">
      <c r="A39" s="95" t="s">
        <v>56</v>
      </c>
      <c r="B39" s="95" t="s">
        <v>57</v>
      </c>
      <c r="C39" s="96">
        <v>8500</v>
      </c>
      <c r="D39" s="96">
        <v>1615</v>
      </c>
      <c r="E39" s="96">
        <f>C39+D39</f>
        <v>10115</v>
      </c>
      <c r="F39" s="62" t="s">
        <v>137</v>
      </c>
      <c r="H39" s="68"/>
      <c r="I39" s="68"/>
      <c r="P39" s="65">
        <f t="shared" si="8"/>
        <v>10115</v>
      </c>
      <c r="Q39" s="66">
        <f t="shared" si="9"/>
        <v>1615</v>
      </c>
      <c r="R39" s="67" t="b">
        <f t="shared" si="6"/>
        <v>1</v>
      </c>
      <c r="X39" s="74">
        <f>C39</f>
        <v>8500</v>
      </c>
    </row>
    <row r="40" spans="1:35" x14ac:dyDescent="0.25">
      <c r="A40" s="111" t="s">
        <v>58</v>
      </c>
      <c r="B40" s="111" t="s">
        <v>59</v>
      </c>
      <c r="C40" s="112">
        <f>C41+C44+C45</f>
        <v>16000</v>
      </c>
      <c r="D40" s="112">
        <f t="shared" ref="D40:E40" si="16">D41+D44+D45</f>
        <v>3040</v>
      </c>
      <c r="E40" s="112">
        <f t="shared" si="16"/>
        <v>19040</v>
      </c>
      <c r="H40" s="68"/>
      <c r="I40" s="68"/>
      <c r="P40" s="65">
        <f t="shared" si="8"/>
        <v>19040</v>
      </c>
      <c r="Q40" s="66">
        <f t="shared" si="9"/>
        <v>3040</v>
      </c>
      <c r="R40" s="67" t="b">
        <f t="shared" si="6"/>
        <v>1</v>
      </c>
    </row>
    <row r="41" spans="1:35" x14ac:dyDescent="0.25">
      <c r="A41" s="95" t="s">
        <v>60</v>
      </c>
      <c r="B41" s="95" t="s">
        <v>61</v>
      </c>
      <c r="C41" s="96">
        <f>C42+C43</f>
        <v>5000</v>
      </c>
      <c r="D41" s="96">
        <f t="shared" ref="D41:E41" si="17">D42+D43</f>
        <v>950</v>
      </c>
      <c r="E41" s="96">
        <f t="shared" si="17"/>
        <v>5950</v>
      </c>
      <c r="H41" s="68"/>
      <c r="I41" s="68"/>
      <c r="P41" s="65">
        <f t="shared" si="8"/>
        <v>5950</v>
      </c>
      <c r="Q41" s="66">
        <f t="shared" si="9"/>
        <v>950</v>
      </c>
      <c r="R41" s="67" t="b">
        <f t="shared" si="6"/>
        <v>1</v>
      </c>
      <c r="V41" s="75">
        <f>C36+C37+C61+C68</f>
        <v>167028.54</v>
      </c>
    </row>
    <row r="42" spans="1:35" x14ac:dyDescent="0.25">
      <c r="A42" s="95" t="s">
        <v>62</v>
      </c>
      <c r="B42" s="95" t="s">
        <v>63</v>
      </c>
      <c r="C42" s="96">
        <v>5000</v>
      </c>
      <c r="D42" s="96">
        <v>950</v>
      </c>
      <c r="E42" s="96">
        <f>C42+D42</f>
        <v>5950</v>
      </c>
      <c r="F42" s="67" t="s">
        <v>138</v>
      </c>
      <c r="H42" s="68"/>
      <c r="I42" s="68"/>
      <c r="P42" s="65">
        <f t="shared" si="8"/>
        <v>5950</v>
      </c>
      <c r="Q42" s="66">
        <f t="shared" si="9"/>
        <v>950</v>
      </c>
      <c r="R42" s="67" t="b">
        <f t="shared" si="6"/>
        <v>1</v>
      </c>
    </row>
    <row r="43" spans="1:35" ht="63" x14ac:dyDescent="0.25">
      <c r="A43" s="95" t="s">
        <v>64</v>
      </c>
      <c r="B43" s="95" t="s">
        <v>65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35" x14ac:dyDescent="0.25">
      <c r="A44" s="95" t="s">
        <v>66</v>
      </c>
      <c r="B44" s="95" t="s">
        <v>67</v>
      </c>
      <c r="C44" s="96">
        <v>10000</v>
      </c>
      <c r="D44" s="96">
        <v>1900</v>
      </c>
      <c r="E44" s="96">
        <f>C44+D44</f>
        <v>11900</v>
      </c>
      <c r="F44" s="62" t="s">
        <v>138</v>
      </c>
      <c r="H44" s="68"/>
      <c r="I44" s="68"/>
      <c r="P44" s="65">
        <f t="shared" si="8"/>
        <v>11900</v>
      </c>
      <c r="Q44" s="66">
        <f t="shared" si="9"/>
        <v>1900</v>
      </c>
      <c r="R44" s="67" t="b">
        <f t="shared" si="6"/>
        <v>1</v>
      </c>
    </row>
    <row r="45" spans="1:35" ht="54" customHeight="1" x14ac:dyDescent="0.25">
      <c r="A45" s="95" t="s">
        <v>68</v>
      </c>
      <c r="B45" s="99" t="s">
        <v>69</v>
      </c>
      <c r="C45" s="96">
        <v>1000</v>
      </c>
      <c r="D45" s="96">
        <v>190</v>
      </c>
      <c r="E45" s="96">
        <f>C45+D45</f>
        <v>1190</v>
      </c>
      <c r="F45" s="62" t="s">
        <v>138</v>
      </c>
      <c r="H45" s="68"/>
      <c r="I45" s="68"/>
      <c r="P45" s="65">
        <f t="shared" si="8"/>
        <v>1190</v>
      </c>
      <c r="Q45" s="66">
        <f t="shared" si="9"/>
        <v>190</v>
      </c>
      <c r="R45" s="67" t="b">
        <f t="shared" si="6"/>
        <v>1</v>
      </c>
    </row>
    <row r="46" spans="1:35" s="67" customFormat="1" x14ac:dyDescent="0.25">
      <c r="A46" s="115"/>
      <c r="B46" s="115" t="s">
        <v>70</v>
      </c>
      <c r="C46" s="117">
        <f>C40+C37+C36+C29+C28+C27+C26+C22</f>
        <v>253729.49</v>
      </c>
      <c r="D46" s="117">
        <f t="shared" ref="D46:E46" si="18">D40+D37+D36+D29+D28+D27+D26+D22</f>
        <v>48208.6</v>
      </c>
      <c r="E46" s="117">
        <f t="shared" si="18"/>
        <v>301938.09000000003</v>
      </c>
      <c r="H46" s="72"/>
      <c r="I46" s="72"/>
      <c r="P46" s="65">
        <f t="shared" si="8"/>
        <v>301938.0931</v>
      </c>
      <c r="Q46" s="66">
        <f t="shared" si="9"/>
        <v>48208.6031</v>
      </c>
      <c r="R46" s="67" t="b">
        <f t="shared" si="6"/>
        <v>0</v>
      </c>
    </row>
    <row r="47" spans="1:35" ht="28.5" customHeight="1" x14ac:dyDescent="0.25">
      <c r="A47" s="252" t="s">
        <v>71</v>
      </c>
      <c r="B47" s="252"/>
      <c r="C47" s="252"/>
      <c r="D47" s="252"/>
      <c r="E47" s="252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</row>
    <row r="48" spans="1:35" s="70" customFormat="1" x14ac:dyDescent="0.25">
      <c r="A48" s="95" t="s">
        <v>72</v>
      </c>
      <c r="B48" s="95" t="s">
        <v>73</v>
      </c>
      <c r="C48" s="96">
        <f>'DO 1'!E18+'DO 2'!E18+'DO 3'!E18+'DO 4'!E18</f>
        <v>2235401.2000000002</v>
      </c>
      <c r="D48" s="96">
        <f>'DO 1'!F18+'DO 2'!F18+'DO 3'!F18+'DO 4'!F18</f>
        <v>424726.23000000004</v>
      </c>
      <c r="E48" s="96">
        <f>C48+D48</f>
        <v>2660127.4300000002</v>
      </c>
      <c r="G48" s="70" t="s">
        <v>136</v>
      </c>
      <c r="H48" s="73"/>
      <c r="I48" s="73"/>
      <c r="P48" s="65">
        <f t="shared" si="8"/>
        <v>2660127.4280000003</v>
      </c>
      <c r="Q48" s="66">
        <f t="shared" si="9"/>
        <v>424726.22800000006</v>
      </c>
      <c r="R48" s="67" t="b">
        <f t="shared" si="6"/>
        <v>0</v>
      </c>
      <c r="S48" s="62" t="b">
        <f>Q48=D48</f>
        <v>0</v>
      </c>
      <c r="V48" s="212">
        <f>C48*0.19</f>
        <v>424726.22800000006</v>
      </c>
      <c r="AB48" s="211">
        <f>'DO 4'!E26</f>
        <v>378443.83</v>
      </c>
    </row>
    <row r="49" spans="1:35" hidden="1" x14ac:dyDescent="0.25">
      <c r="A49" s="100" t="s">
        <v>128</v>
      </c>
      <c r="B49" s="101" t="s">
        <v>73</v>
      </c>
      <c r="C49" s="96">
        <v>2235401.17</v>
      </c>
      <c r="D49" s="96">
        <f t="shared" ref="D49:D55" si="19">C49*19%</f>
        <v>424726.22229999996</v>
      </c>
      <c r="E49" s="96">
        <f t="shared" ref="E49:E53" si="20">C49+D49</f>
        <v>2660127.3922999999</v>
      </c>
      <c r="F49" s="67" t="s">
        <v>138</v>
      </c>
      <c r="H49" s="68"/>
      <c r="I49" s="68"/>
      <c r="P49" s="65">
        <f t="shared" si="8"/>
        <v>2660127.3922999999</v>
      </c>
      <c r="Q49" s="66">
        <f t="shared" si="9"/>
        <v>424726.22229999996</v>
      </c>
      <c r="R49" s="67" t="b">
        <f t="shared" si="6"/>
        <v>1</v>
      </c>
      <c r="V49" s="212">
        <f t="shared" ref="V49:V53" si="21">C49*0.19</f>
        <v>424726.22229999996</v>
      </c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</row>
    <row r="50" spans="1:35" ht="47.25" hidden="1" x14ac:dyDescent="0.25">
      <c r="A50" s="100" t="s">
        <v>129</v>
      </c>
      <c r="B50" s="101" t="s">
        <v>130</v>
      </c>
      <c r="C50" s="96">
        <v>0</v>
      </c>
      <c r="D50" s="96">
        <f t="shared" si="19"/>
        <v>0</v>
      </c>
      <c r="E50" s="96">
        <f t="shared" si="20"/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  <c r="V50" s="212">
        <f t="shared" si="21"/>
        <v>0</v>
      </c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</row>
    <row r="51" spans="1:35" ht="31.5" x14ac:dyDescent="0.25">
      <c r="A51" s="95" t="s">
        <v>74</v>
      </c>
      <c r="B51" s="95" t="s">
        <v>75</v>
      </c>
      <c r="C51" s="96">
        <f>'DO 1'!E19+'DO 2'!E19+'DO 3'!E19+'DO 4'!E19</f>
        <v>1747.91</v>
      </c>
      <c r="D51" s="96">
        <f>'DO 1'!F19+'DO 2'!F19+'DO 3'!F19+'DO 4'!F19</f>
        <v>332.1</v>
      </c>
      <c r="E51" s="96">
        <f t="shared" si="20"/>
        <v>2080.0100000000002</v>
      </c>
      <c r="F51" s="67" t="s">
        <v>138</v>
      </c>
      <c r="G51" s="62" t="s">
        <v>136</v>
      </c>
      <c r="H51" s="68"/>
      <c r="I51" s="68"/>
      <c r="P51" s="65">
        <f t="shared" si="8"/>
        <v>2080.0129000000002</v>
      </c>
      <c r="Q51" s="66">
        <f t="shared" si="9"/>
        <v>332.10290000000003</v>
      </c>
      <c r="R51" s="67" t="b">
        <f t="shared" si="6"/>
        <v>0</v>
      </c>
      <c r="S51" s="62" t="b">
        <f>Q51=D51</f>
        <v>0</v>
      </c>
      <c r="V51" s="212">
        <f t="shared" si="21"/>
        <v>332.10290000000003</v>
      </c>
      <c r="W51" s="70"/>
      <c r="X51" s="70"/>
      <c r="Y51" s="70"/>
      <c r="Z51" s="70"/>
      <c r="AA51" s="70"/>
      <c r="AB51" s="211">
        <f>'DO 1'!E26</f>
        <v>1790031</v>
      </c>
      <c r="AC51" s="70"/>
      <c r="AD51" s="70"/>
      <c r="AE51" s="70"/>
      <c r="AF51" s="70"/>
      <c r="AG51" s="70"/>
      <c r="AH51" s="70"/>
      <c r="AI51" s="70"/>
    </row>
    <row r="52" spans="1:35" ht="31.5" x14ac:dyDescent="0.25">
      <c r="A52" s="95" t="s">
        <v>76</v>
      </c>
      <c r="B52" s="95" t="s">
        <v>77</v>
      </c>
      <c r="C52" s="96">
        <f>'DO 1'!E21+'DO 2'!E21+'DO 3'!E21+'DO 4'!E21</f>
        <v>15750</v>
      </c>
      <c r="D52" s="96">
        <f>'DO 1'!F21+'DO 2'!F21+'DO 3'!F21+'DO 4'!F21</f>
        <v>2992.5</v>
      </c>
      <c r="E52" s="96">
        <f t="shared" si="20"/>
        <v>18742.5</v>
      </c>
      <c r="F52" s="67" t="s">
        <v>138</v>
      </c>
      <c r="H52" s="68"/>
      <c r="I52" s="68"/>
      <c r="P52" s="65">
        <f t="shared" si="8"/>
        <v>18742.5</v>
      </c>
      <c r="Q52" s="66">
        <f t="shared" si="9"/>
        <v>2992.5</v>
      </c>
      <c r="R52" s="67" t="b">
        <f t="shared" si="6"/>
        <v>1</v>
      </c>
      <c r="V52" s="212">
        <f t="shared" si="21"/>
        <v>2992.5</v>
      </c>
      <c r="W52" s="70"/>
      <c r="X52" s="70"/>
      <c r="Y52" s="70"/>
      <c r="Z52" s="70"/>
      <c r="AA52" s="70"/>
      <c r="AB52" s="211">
        <f>'DO 2'!E26</f>
        <v>84424.280000000013</v>
      </c>
      <c r="AC52" s="70"/>
      <c r="AD52" s="70"/>
      <c r="AE52" s="70"/>
      <c r="AF52" s="70"/>
      <c r="AG52" s="70"/>
      <c r="AH52" s="70"/>
      <c r="AI52" s="70"/>
    </row>
    <row r="53" spans="1:35" ht="47.25" x14ac:dyDescent="0.25">
      <c r="A53" s="95" t="s">
        <v>78</v>
      </c>
      <c r="B53" s="95" t="s">
        <v>79</v>
      </c>
      <c r="C53" s="96">
        <f>'DO 1'!E22+'DO 2'!E22+'DO 3'!E22+'DO 4'!E22</f>
        <v>40000</v>
      </c>
      <c r="D53" s="96">
        <f>'DO 1'!F22+'DO 2'!F22+'DO 3'!F22+'DO 4'!F22</f>
        <v>7600</v>
      </c>
      <c r="E53" s="96">
        <f t="shared" si="20"/>
        <v>47600</v>
      </c>
      <c r="F53" s="67" t="s">
        <v>138</v>
      </c>
      <c r="H53" s="68"/>
      <c r="I53" s="68"/>
      <c r="P53" s="65">
        <f t="shared" si="8"/>
        <v>47600</v>
      </c>
      <c r="Q53" s="66">
        <f t="shared" si="9"/>
        <v>7600</v>
      </c>
      <c r="R53" s="67" t="b">
        <f t="shared" si="6"/>
        <v>1</v>
      </c>
      <c r="V53" s="212">
        <f t="shared" si="21"/>
        <v>7600</v>
      </c>
      <c r="W53" s="70"/>
      <c r="X53" s="70"/>
      <c r="Y53" s="70"/>
      <c r="Z53" s="70"/>
      <c r="AA53" s="70"/>
      <c r="AB53" s="211">
        <f>'DO 3'!E26</f>
        <v>40000</v>
      </c>
      <c r="AC53" s="70"/>
      <c r="AD53" s="70"/>
      <c r="AE53" s="70"/>
      <c r="AF53" s="70"/>
      <c r="AG53" s="70"/>
      <c r="AH53" s="70"/>
      <c r="AI53" s="70"/>
    </row>
    <row r="54" spans="1:35" s="67" customFormat="1" x14ac:dyDescent="0.25">
      <c r="A54" s="95" t="s">
        <v>80</v>
      </c>
      <c r="B54" s="95" t="s">
        <v>81</v>
      </c>
      <c r="C54" s="96">
        <v>0</v>
      </c>
      <c r="D54" s="96">
        <f t="shared" si="19"/>
        <v>0</v>
      </c>
      <c r="E54" s="96">
        <f t="shared" ref="E54:E55" si="22">C54+D54</f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  <c r="W54" s="70"/>
      <c r="X54" s="70"/>
      <c r="Y54" s="70"/>
      <c r="Z54" s="70"/>
      <c r="AA54" s="70"/>
      <c r="AB54" s="211">
        <f>SUM(AB48:AB53)</f>
        <v>2292899.11</v>
      </c>
      <c r="AC54" s="70"/>
      <c r="AD54" s="70" t="s">
        <v>247</v>
      </c>
      <c r="AE54" s="211">
        <f>C56-AB54</f>
        <v>0</v>
      </c>
      <c r="AF54" s="70" t="s">
        <v>248</v>
      </c>
      <c r="AG54" s="70"/>
      <c r="AH54" s="70"/>
      <c r="AI54" s="70"/>
    </row>
    <row r="55" spans="1:35" x14ac:dyDescent="0.25">
      <c r="A55" s="95" t="s">
        <v>82</v>
      </c>
      <c r="B55" s="95" t="s">
        <v>83</v>
      </c>
      <c r="C55" s="96">
        <v>0</v>
      </c>
      <c r="D55" s="96">
        <f t="shared" si="19"/>
        <v>0</v>
      </c>
      <c r="E55" s="96">
        <f t="shared" si="22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</row>
    <row r="56" spans="1:35" x14ac:dyDescent="0.25">
      <c r="A56" s="115"/>
      <c r="B56" s="115" t="s">
        <v>84</v>
      </c>
      <c r="C56" s="116">
        <f>C48+C51+C52+C53+C54+C55</f>
        <v>2292899.1100000003</v>
      </c>
      <c r="D56" s="116">
        <f t="shared" ref="D56:E56" si="23">D48+D51+D52+D53+D54+D55</f>
        <v>435650.83</v>
      </c>
      <c r="E56" s="116">
        <f t="shared" si="23"/>
        <v>2728549.94</v>
      </c>
      <c r="H56" s="68"/>
      <c r="I56" s="68"/>
      <c r="P56" s="65">
        <f t="shared" si="8"/>
        <v>2728549.9409000003</v>
      </c>
      <c r="Q56" s="66">
        <f t="shared" si="9"/>
        <v>435650.83090000006</v>
      </c>
      <c r="R56" s="67" t="b">
        <f t="shared" si="6"/>
        <v>0</v>
      </c>
      <c r="V56" s="62">
        <f>C56*0.19</f>
        <v>435650.83090000006</v>
      </c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</row>
    <row r="57" spans="1:35" x14ac:dyDescent="0.25">
      <c r="A57" s="252" t="s">
        <v>85</v>
      </c>
      <c r="B57" s="252"/>
      <c r="C57" s="252"/>
      <c r="D57" s="252"/>
      <c r="E57" s="252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W57" s="70"/>
      <c r="X57" s="70"/>
      <c r="Y57" s="212">
        <f>7%*(C56+C58+C67+C40)</f>
        <v>170901.04080000005</v>
      </c>
      <c r="Z57" s="70" t="s">
        <v>168</v>
      </c>
      <c r="AA57" s="70"/>
      <c r="AB57" s="70"/>
      <c r="AC57" s="70"/>
      <c r="AD57" s="70"/>
      <c r="AE57" s="70"/>
      <c r="AF57" s="70"/>
      <c r="AG57" s="70"/>
      <c r="AH57" s="70"/>
      <c r="AI57" s="70"/>
    </row>
    <row r="58" spans="1:35" x14ac:dyDescent="0.25">
      <c r="A58" s="95" t="s">
        <v>86</v>
      </c>
      <c r="B58" s="95" t="s">
        <v>87</v>
      </c>
      <c r="C58" s="96">
        <f>C59+C60</f>
        <v>17899.38</v>
      </c>
      <c r="D58" s="96">
        <f t="shared" ref="D58:E58" si="24">D59+D60</f>
        <v>3400.88</v>
      </c>
      <c r="E58" s="96">
        <f t="shared" si="24"/>
        <v>21300.260000000002</v>
      </c>
      <c r="F58" s="67"/>
      <c r="H58" s="68"/>
      <c r="I58" s="68"/>
      <c r="P58" s="65">
        <f t="shared" si="8"/>
        <v>21300.262200000001</v>
      </c>
      <c r="Q58" s="66">
        <f t="shared" si="9"/>
        <v>3400.8822</v>
      </c>
      <c r="R58" s="67" t="b">
        <f t="shared" si="6"/>
        <v>0</v>
      </c>
      <c r="W58" s="70"/>
      <c r="X58" s="70"/>
      <c r="Y58" s="212">
        <f>Y57-X76</f>
        <v>-88001.169199999975</v>
      </c>
      <c r="Z58" s="70"/>
      <c r="AA58" s="70"/>
      <c r="AB58" s="70"/>
      <c r="AC58" s="70"/>
      <c r="AD58" s="70"/>
      <c r="AE58" s="70"/>
      <c r="AF58" s="70"/>
      <c r="AG58" s="70"/>
      <c r="AH58" s="70"/>
      <c r="AI58" s="70"/>
    </row>
    <row r="59" spans="1:35" ht="31.5" x14ac:dyDescent="0.25">
      <c r="A59" s="95" t="s">
        <v>88</v>
      </c>
      <c r="B59" s="95" t="s">
        <v>89</v>
      </c>
      <c r="C59" s="96">
        <v>17899.38</v>
      </c>
      <c r="D59" s="96">
        <v>3400.88</v>
      </c>
      <c r="E59" s="96">
        <f>C59+D59</f>
        <v>21300.260000000002</v>
      </c>
      <c r="F59" s="67" t="s">
        <v>138</v>
      </c>
      <c r="G59" s="62" t="s">
        <v>136</v>
      </c>
      <c r="H59" s="68"/>
      <c r="I59" s="68"/>
      <c r="P59" s="65">
        <f t="shared" si="8"/>
        <v>21300.262200000001</v>
      </c>
      <c r="Q59" s="66">
        <f t="shared" si="9"/>
        <v>3400.8822</v>
      </c>
      <c r="R59" s="67" t="b">
        <f t="shared" si="6"/>
        <v>0</v>
      </c>
      <c r="S59" s="62" t="b">
        <f>Q59=D59</f>
        <v>0</v>
      </c>
    </row>
    <row r="60" spans="1:35" x14ac:dyDescent="0.25">
      <c r="A60" s="95" t="s">
        <v>90</v>
      </c>
      <c r="B60" s="95" t="s">
        <v>91</v>
      </c>
      <c r="C60" s="96">
        <v>0</v>
      </c>
      <c r="D60" s="96">
        <f t="shared" ref="D60" si="25">C60*19%</f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35" x14ac:dyDescent="0.25">
      <c r="A61" s="95" t="s">
        <v>92</v>
      </c>
      <c r="B61" s="95" t="s">
        <v>93</v>
      </c>
      <c r="C61" s="101">
        <f>SUM(C62:C66)</f>
        <v>13528.54</v>
      </c>
      <c r="D61" s="101">
        <f t="shared" ref="D61:E61" si="26">SUM(D62:D66)</f>
        <v>0</v>
      </c>
      <c r="E61" s="101">
        <f t="shared" si="26"/>
        <v>13528.54</v>
      </c>
      <c r="H61" s="68"/>
      <c r="I61" s="68"/>
      <c r="P61" s="65">
        <f t="shared" si="8"/>
        <v>16098.962600000001</v>
      </c>
      <c r="Q61" s="66">
        <f t="shared" si="9"/>
        <v>2570.4226000000003</v>
      </c>
      <c r="R61" s="67" t="b">
        <f t="shared" si="6"/>
        <v>0</v>
      </c>
      <c r="S61" s="62" t="s">
        <v>141</v>
      </c>
      <c r="X61" s="62">
        <f>C61</f>
        <v>13528.54</v>
      </c>
    </row>
    <row r="62" spans="1:35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35" ht="31.5" x14ac:dyDescent="0.25">
      <c r="A63" s="95" t="s">
        <v>96</v>
      </c>
      <c r="B63" s="95" t="s">
        <v>97</v>
      </c>
      <c r="C63" s="96">
        <v>11275.24</v>
      </c>
      <c r="D63" s="96">
        <v>0</v>
      </c>
      <c r="E63" s="96">
        <f t="shared" ref="E63:E68" si="27">C63+D63</f>
        <v>11275.24</v>
      </c>
      <c r="F63" s="62" t="s">
        <v>137</v>
      </c>
      <c r="H63" s="68"/>
      <c r="I63" s="68"/>
      <c r="P63" s="65">
        <f t="shared" si="8"/>
        <v>13417.535599999999</v>
      </c>
      <c r="Q63" s="66">
        <f t="shared" si="9"/>
        <v>2142.2955999999999</v>
      </c>
      <c r="R63" s="67" t="b">
        <f t="shared" si="6"/>
        <v>0</v>
      </c>
      <c r="S63" s="62" t="s">
        <v>141</v>
      </c>
    </row>
    <row r="64" spans="1:35" ht="47.25" x14ac:dyDescent="0.25">
      <c r="A64" s="95" t="s">
        <v>98</v>
      </c>
      <c r="B64" s="95" t="s">
        <v>99</v>
      </c>
      <c r="C64" s="96">
        <v>2253.3000000000002</v>
      </c>
      <c r="D64" s="96">
        <v>0</v>
      </c>
      <c r="E64" s="96">
        <f t="shared" si="27"/>
        <v>2253.3000000000002</v>
      </c>
      <c r="F64" s="62" t="s">
        <v>137</v>
      </c>
      <c r="H64" s="68"/>
      <c r="I64" s="68"/>
      <c r="P64" s="65">
        <f t="shared" si="8"/>
        <v>2681.4270000000001</v>
      </c>
      <c r="Q64" s="66">
        <f t="shared" si="9"/>
        <v>428.12700000000007</v>
      </c>
      <c r="R64" s="67" t="b">
        <f t="shared" si="6"/>
        <v>0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7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7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v>114644.95</v>
      </c>
      <c r="D67" s="96">
        <v>21782.54</v>
      </c>
      <c r="E67" s="96">
        <f t="shared" si="27"/>
        <v>136427.49</v>
      </c>
      <c r="F67" s="67" t="s">
        <v>138</v>
      </c>
      <c r="P67" s="65">
        <f t="shared" si="8"/>
        <v>136427.49049999999</v>
      </c>
      <c r="Q67" s="66">
        <f t="shared" si="9"/>
        <v>21782.540499999999</v>
      </c>
      <c r="R67" s="67" t="b">
        <f t="shared" si="6"/>
        <v>0</v>
      </c>
    </row>
    <row r="68" spans="1:24" x14ac:dyDescent="0.25">
      <c r="A68" s="95" t="s">
        <v>106</v>
      </c>
      <c r="B68" s="95" t="s">
        <v>107</v>
      </c>
      <c r="C68" s="96">
        <v>10000</v>
      </c>
      <c r="D68" s="96">
        <v>1900</v>
      </c>
      <c r="E68" s="96">
        <f t="shared" si="27"/>
        <v>11900</v>
      </c>
      <c r="F68" s="62" t="s">
        <v>137</v>
      </c>
      <c r="P68" s="65">
        <f t="shared" si="8"/>
        <v>11900</v>
      </c>
      <c r="Q68" s="66">
        <f t="shared" si="9"/>
        <v>1900</v>
      </c>
      <c r="R68" s="67" t="b">
        <f t="shared" si="6"/>
        <v>1</v>
      </c>
    </row>
    <row r="69" spans="1:24" x14ac:dyDescent="0.25">
      <c r="A69" s="108"/>
      <c r="B69" s="108" t="s">
        <v>108</v>
      </c>
      <c r="C69" s="108">
        <f>C58+C61+C67+C68</f>
        <v>156072.87</v>
      </c>
      <c r="D69" s="108">
        <f t="shared" ref="D69:E69" si="28">D58+D61+D67+D68</f>
        <v>27083.420000000002</v>
      </c>
      <c r="E69" s="108">
        <f t="shared" si="28"/>
        <v>183156.28999999998</v>
      </c>
      <c r="P69" s="65">
        <f>C69*1.19</f>
        <v>185726.71529999998</v>
      </c>
      <c r="Q69" s="66">
        <f t="shared" si="9"/>
        <v>29653.845300000001</v>
      </c>
      <c r="R69" s="67" t="b">
        <f t="shared" si="6"/>
        <v>0</v>
      </c>
      <c r="S69" s="62" t="s">
        <v>141</v>
      </c>
    </row>
    <row r="70" spans="1:24" x14ac:dyDescent="0.25">
      <c r="A70" s="254" t="s">
        <v>109</v>
      </c>
      <c r="B70" s="254"/>
      <c r="C70" s="254"/>
      <c r="D70" s="254"/>
      <c r="E70" s="254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08"/>
      <c r="B73" s="108" t="s">
        <v>114</v>
      </c>
      <c r="C73" s="108">
        <f>C71+C72</f>
        <v>0</v>
      </c>
      <c r="D73" s="108">
        <f t="shared" ref="D73:E73" si="29">D71+D72</f>
        <v>0</v>
      </c>
      <c r="E73" s="108">
        <f t="shared" si="29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255" t="s">
        <v>115</v>
      </c>
      <c r="B74" s="255"/>
      <c r="C74" s="255"/>
      <c r="D74" s="255"/>
      <c r="E74" s="255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v>24663.88</v>
      </c>
      <c r="D75" s="103">
        <v>4686.1400000000003</v>
      </c>
      <c r="E75" s="103">
        <f>C75+D75</f>
        <v>29350.02</v>
      </c>
      <c r="F75" s="62" t="s">
        <v>137</v>
      </c>
      <c r="P75" s="65">
        <f t="shared" si="8"/>
        <v>29350.017199999998</v>
      </c>
      <c r="Q75" s="66">
        <f t="shared" si="9"/>
        <v>4686.1372000000001</v>
      </c>
      <c r="R75" s="67" t="b">
        <f t="shared" si="6"/>
        <v>0</v>
      </c>
      <c r="X75" s="76">
        <f>C75</f>
        <v>24663.88</v>
      </c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>
        <f>SUM(X29:X75)</f>
        <v>258902.21000000002</v>
      </c>
    </row>
    <row r="77" spans="1:24" x14ac:dyDescent="0.25">
      <c r="A77" s="108"/>
      <c r="B77" s="108" t="s">
        <v>120</v>
      </c>
      <c r="C77" s="108">
        <f>C75+C76</f>
        <v>24663.88</v>
      </c>
      <c r="D77" s="108">
        <f t="shared" ref="D77:E77" si="30">D75+D76</f>
        <v>4686.1400000000003</v>
      </c>
      <c r="E77" s="108">
        <f t="shared" si="30"/>
        <v>29350.02</v>
      </c>
      <c r="P77" s="65">
        <f t="shared" si="8"/>
        <v>29350.017199999998</v>
      </c>
      <c r="Q77" s="66">
        <f t="shared" si="9"/>
        <v>4686.1372000000001</v>
      </c>
      <c r="R77" s="67" t="b">
        <f t="shared" si="6"/>
        <v>0</v>
      </c>
    </row>
    <row r="78" spans="1:24" x14ac:dyDescent="0.25">
      <c r="A78" s="247" t="s">
        <v>121</v>
      </c>
      <c r="B78" s="247"/>
      <c r="C78" s="113">
        <f>C77+C73+C69+C56+C46+C20+C17</f>
        <v>2727365.3500000006</v>
      </c>
      <c r="D78" s="113">
        <f t="shared" ref="D78:E78" si="31">D77+D73+D69+D56+D46+D20+D17</f>
        <v>515628.99</v>
      </c>
      <c r="E78" s="113">
        <f t="shared" si="31"/>
        <v>3242994.34</v>
      </c>
      <c r="P78" s="65">
        <f t="shared" si="8"/>
        <v>3245564.7665000004</v>
      </c>
      <c r="Q78" s="66">
        <f t="shared" si="9"/>
        <v>518199.41650000011</v>
      </c>
      <c r="R78" s="67" t="b">
        <f t="shared" si="6"/>
        <v>0</v>
      </c>
    </row>
    <row r="79" spans="1:24" ht="31.5" x14ac:dyDescent="0.25">
      <c r="A79" s="114"/>
      <c r="B79" s="114" t="s">
        <v>122</v>
      </c>
      <c r="C79" s="114">
        <f>C14+C15+C16+C20+C48+C51+C59</f>
        <v>2255048.4900000002</v>
      </c>
      <c r="D79" s="114">
        <f t="shared" ref="D79:E79" si="32">D14+D15+D16+D20+D48+D51+D59</f>
        <v>428459.21</v>
      </c>
      <c r="E79" s="114">
        <f t="shared" si="32"/>
        <v>2683507.6999999997</v>
      </c>
      <c r="F79" s="62" t="s">
        <v>142</v>
      </c>
      <c r="G79" s="78">
        <f>C79+D79</f>
        <v>2683507.7000000002</v>
      </c>
      <c r="H79" s="62" t="b">
        <f>G79=E79</f>
        <v>1</v>
      </c>
      <c r="I79" s="78">
        <f>E79-G79</f>
        <v>0</v>
      </c>
      <c r="P79" s="65">
        <f t="shared" si="8"/>
        <v>2683507.7031</v>
      </c>
      <c r="Q79" s="66">
        <f t="shared" si="9"/>
        <v>428459.21310000005</v>
      </c>
      <c r="R79" s="67" t="b">
        <f t="shared" si="6"/>
        <v>0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428459.21310000005</v>
      </c>
      <c r="G81" s="78">
        <f>D79-F81</f>
        <v>-3.1000000308267772E-3</v>
      </c>
      <c r="H81" s="78"/>
    </row>
    <row r="82" spans="2:8" hidden="1" x14ac:dyDescent="0.25">
      <c r="B82" s="82" t="s">
        <v>151</v>
      </c>
      <c r="C82" s="83">
        <f>SUMIFS(E13:E76,F13:F76,"=BS")</f>
        <v>3017450.7422999991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225543.55999999997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1027.5629237751532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46" t="s">
        <v>127</v>
      </c>
      <c r="D88" s="246"/>
      <c r="E88" s="246"/>
    </row>
    <row r="89" spans="2:8" x14ac:dyDescent="0.25">
      <c r="B89" s="91" t="s">
        <v>144</v>
      </c>
      <c r="C89" s="91" t="s">
        <v>145</v>
      </c>
      <c r="D89" s="92"/>
      <c r="E89" s="92"/>
    </row>
    <row r="103" spans="2:22" hidden="1" x14ac:dyDescent="0.25"/>
    <row r="104" spans="2:22" hidden="1" x14ac:dyDescent="0.25"/>
    <row r="105" spans="2:22" hidden="1" x14ac:dyDescent="0.25">
      <c r="B105" s="62" t="s">
        <v>172</v>
      </c>
      <c r="C105" s="129">
        <f>'B3 EL'!C78</f>
        <v>2243321.9396799994</v>
      </c>
      <c r="D105" s="129">
        <f>'B3 EL'!D78</f>
        <v>423975.82252499997</v>
      </c>
      <c r="E105" s="129">
        <f>'B3 EL'!E78</f>
        <v>2667297.7622049991</v>
      </c>
    </row>
    <row r="106" spans="2:22" hidden="1" x14ac:dyDescent="0.25">
      <c r="B106" s="62" t="s">
        <v>173</v>
      </c>
      <c r="C106" s="129">
        <f>'B3 NEEL'!C78</f>
        <v>103663.88</v>
      </c>
      <c r="D106" s="129">
        <f>'B3 NEEL'!D78</f>
        <v>19696.137200000001</v>
      </c>
      <c r="E106" s="129">
        <f>'B3 NEEL'!E78</f>
        <v>123360.0172</v>
      </c>
    </row>
    <row r="107" spans="2:22" hidden="1" x14ac:dyDescent="0.25">
      <c r="B107" s="62" t="s">
        <v>174</v>
      </c>
      <c r="C107" s="130">
        <f>C78</f>
        <v>2727365.3500000006</v>
      </c>
      <c r="D107" s="130">
        <f t="shared" ref="D107:E107" si="33">D78</f>
        <v>515628.99</v>
      </c>
      <c r="E107" s="130">
        <f t="shared" si="33"/>
        <v>3242994.34</v>
      </c>
    </row>
    <row r="108" spans="2:22" hidden="1" x14ac:dyDescent="0.25"/>
    <row r="109" spans="2:22" hidden="1" x14ac:dyDescent="0.25">
      <c r="B109" s="62" t="s">
        <v>142</v>
      </c>
      <c r="C109" s="75">
        <f>C107-C106-C105</f>
        <v>380379.5303200013</v>
      </c>
      <c r="D109" s="75">
        <f t="shared" ref="D109:E109" si="34">D107-D106-D105</f>
        <v>71957.030275000026</v>
      </c>
      <c r="E109" s="75">
        <f t="shared" si="34"/>
        <v>452336.56059500063</v>
      </c>
      <c r="V109" s="62" t="s">
        <v>175</v>
      </c>
    </row>
    <row r="110" spans="2:22" hidden="1" x14ac:dyDescent="0.25"/>
    <row r="111" spans="2:22" hidden="1" x14ac:dyDescent="0.25"/>
    <row r="112" spans="2:22" hidden="1" x14ac:dyDescent="0.25"/>
    <row r="113" hidden="1" x14ac:dyDescent="0.25"/>
    <row r="114" hidden="1" x14ac:dyDescent="0.25"/>
  </sheetData>
  <autoFilter ref="A13:E88"/>
  <mergeCells count="24">
    <mergeCell ref="C88:E88"/>
    <mergeCell ref="A78:B78"/>
    <mergeCell ref="F8:F10"/>
    <mergeCell ref="G8:G10"/>
    <mergeCell ref="M8:Q8"/>
    <mergeCell ref="A12:E12"/>
    <mergeCell ref="A18:E18"/>
    <mergeCell ref="I18:M21"/>
    <mergeCell ref="A21:E21"/>
    <mergeCell ref="I22:M27"/>
    <mergeCell ref="A47:E47"/>
    <mergeCell ref="A57:E57"/>
    <mergeCell ref="A70:E70"/>
    <mergeCell ref="A74:E74"/>
    <mergeCell ref="A1:E1"/>
    <mergeCell ref="C2:E2"/>
    <mergeCell ref="A8:A10"/>
    <mergeCell ref="B8:B10"/>
    <mergeCell ref="C8:E8"/>
    <mergeCell ref="B7:F7"/>
    <mergeCell ref="A3:E3"/>
    <mergeCell ref="A4:E4"/>
    <mergeCell ref="A5:E5"/>
    <mergeCell ref="A6:E6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2" manualBreakCount="2">
    <brk id="39" max="4" man="1"/>
    <brk id="73" max="4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view="pageBreakPreview" zoomScaleNormal="100" zoomScaleSheetLayoutView="100" workbookViewId="0">
      <selection sqref="A1:XFD1048576"/>
    </sheetView>
  </sheetViews>
  <sheetFormatPr defaultColWidth="9.5703125" defaultRowHeight="15.75" x14ac:dyDescent="0.25"/>
  <cols>
    <col min="1" max="1" width="8.7109375" style="141" customWidth="1"/>
    <col min="2" max="2" width="41.85546875" style="160" customWidth="1"/>
    <col min="3" max="3" width="7.7109375" style="219" customWidth="1"/>
    <col min="4" max="4" width="7.7109375" style="218" customWidth="1"/>
    <col min="5" max="8" width="7.7109375" style="219" customWidth="1"/>
    <col min="9" max="14" width="7.7109375" style="218" customWidth="1"/>
    <col min="15" max="16384" width="9.5703125" style="141"/>
  </cols>
  <sheetData>
    <row r="1" spans="1:14" ht="24.75" customHeight="1" x14ac:dyDescent="0.25">
      <c r="A1" s="309" t="s">
        <v>249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pans="1:14" ht="17.25" customHeight="1" x14ac:dyDescent="0.25">
      <c r="A2" s="309" t="s">
        <v>250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4" ht="24" customHeight="1" x14ac:dyDescent="0.25">
      <c r="A3" s="310" t="s">
        <v>251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</row>
    <row r="4" spans="1:14" x14ac:dyDescent="0.25">
      <c r="A4" s="311" t="s">
        <v>0</v>
      </c>
      <c r="B4" s="311" t="s">
        <v>178</v>
      </c>
      <c r="C4" s="308" t="s">
        <v>252</v>
      </c>
      <c r="D4" s="308" t="s">
        <v>253</v>
      </c>
      <c r="E4" s="308" t="s">
        <v>254</v>
      </c>
      <c r="F4" s="308" t="s">
        <v>255</v>
      </c>
      <c r="G4" s="308" t="s">
        <v>256</v>
      </c>
      <c r="H4" s="308" t="s">
        <v>257</v>
      </c>
      <c r="I4" s="308" t="s">
        <v>258</v>
      </c>
      <c r="J4" s="308" t="s">
        <v>259</v>
      </c>
      <c r="K4" s="308" t="s">
        <v>273</v>
      </c>
      <c r="L4" s="308" t="s">
        <v>274</v>
      </c>
      <c r="M4" s="308" t="s">
        <v>275</v>
      </c>
      <c r="N4" s="308" t="s">
        <v>276</v>
      </c>
    </row>
    <row r="5" spans="1:14" x14ac:dyDescent="0.25">
      <c r="A5" s="311"/>
      <c r="B5" s="311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</row>
    <row r="6" spans="1:14" s="214" customFormat="1" ht="12.75" x14ac:dyDescent="0.2">
      <c r="A6" s="302" t="s">
        <v>182</v>
      </c>
      <c r="B6" s="302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</row>
    <row r="7" spans="1:14" x14ac:dyDescent="0.25">
      <c r="A7" s="220" t="s">
        <v>72</v>
      </c>
      <c r="B7" s="221" t="s">
        <v>73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</row>
    <row r="8" spans="1:14" x14ac:dyDescent="0.25">
      <c r="A8" s="220" t="s">
        <v>183</v>
      </c>
      <c r="B8" s="222" t="s">
        <v>184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</row>
    <row r="9" spans="1:14" x14ac:dyDescent="0.25">
      <c r="A9" s="220" t="s">
        <v>185</v>
      </c>
      <c r="B9" s="223" t="s">
        <v>186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</row>
    <row r="10" spans="1:14" x14ac:dyDescent="0.25">
      <c r="A10" s="224" t="s">
        <v>187</v>
      </c>
      <c r="B10" s="225" t="s">
        <v>219</v>
      </c>
      <c r="C10" s="233"/>
      <c r="D10" s="233"/>
      <c r="E10" s="233"/>
      <c r="F10" s="233"/>
      <c r="G10" s="233"/>
      <c r="H10" s="233"/>
      <c r="I10" s="233"/>
      <c r="J10" s="233"/>
      <c r="K10" s="233"/>
      <c r="L10" s="216"/>
      <c r="M10" s="216"/>
      <c r="N10" s="216"/>
    </row>
    <row r="11" spans="1:14" x14ac:dyDescent="0.25">
      <c r="A11" s="224" t="s">
        <v>188</v>
      </c>
      <c r="B11" s="225" t="s">
        <v>228</v>
      </c>
      <c r="C11" s="216"/>
      <c r="D11" s="216"/>
      <c r="E11" s="216"/>
      <c r="F11" s="216"/>
      <c r="G11" s="216"/>
      <c r="H11" s="216"/>
      <c r="I11" s="216"/>
      <c r="J11" s="234"/>
      <c r="K11" s="234"/>
      <c r="L11" s="234"/>
      <c r="M11" s="235"/>
      <c r="N11" s="216"/>
    </row>
    <row r="12" spans="1:14" x14ac:dyDescent="0.25">
      <c r="A12" s="224" t="s">
        <v>260</v>
      </c>
      <c r="B12" s="225" t="s">
        <v>232</v>
      </c>
      <c r="C12" s="216"/>
      <c r="D12" s="216"/>
      <c r="E12" s="216"/>
      <c r="F12" s="216"/>
      <c r="G12" s="216"/>
      <c r="H12" s="236"/>
      <c r="I12" s="236"/>
      <c r="J12" s="236"/>
      <c r="K12" s="236"/>
      <c r="L12" s="236"/>
      <c r="M12" s="216"/>
      <c r="N12" s="216"/>
    </row>
    <row r="13" spans="1:14" x14ac:dyDescent="0.25">
      <c r="A13" s="224" t="s">
        <v>261</v>
      </c>
      <c r="B13" s="225" t="s">
        <v>234</v>
      </c>
      <c r="C13" s="216"/>
      <c r="D13" s="216"/>
      <c r="E13" s="216"/>
      <c r="F13" s="216"/>
      <c r="G13" s="216"/>
      <c r="H13" s="216"/>
      <c r="I13" s="216"/>
      <c r="J13" s="237"/>
      <c r="K13" s="237"/>
      <c r="L13" s="237"/>
      <c r="M13" s="238"/>
      <c r="N13" s="238"/>
    </row>
    <row r="14" spans="1:14" x14ac:dyDescent="0.25">
      <c r="A14" s="220" t="s">
        <v>189</v>
      </c>
      <c r="B14" s="223" t="s">
        <v>190</v>
      </c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</row>
    <row r="15" spans="1:14" x14ac:dyDescent="0.25">
      <c r="A15" s="220" t="s">
        <v>191</v>
      </c>
      <c r="B15" s="223" t="s">
        <v>192</v>
      </c>
      <c r="C15" s="216"/>
      <c r="D15" s="216"/>
      <c r="E15" s="216"/>
      <c r="F15" s="216"/>
      <c r="G15" s="216"/>
      <c r="H15" s="216"/>
      <c r="I15" s="216"/>
      <c r="J15" s="216"/>
      <c r="K15" s="216"/>
      <c r="L15" s="232"/>
      <c r="M15" s="232"/>
      <c r="N15" s="232"/>
    </row>
    <row r="16" spans="1:14" hidden="1" x14ac:dyDescent="0.25">
      <c r="A16" s="220" t="s">
        <v>262</v>
      </c>
      <c r="B16" s="223" t="s">
        <v>263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</row>
    <row r="17" spans="1:14" hidden="1" x14ac:dyDescent="0.25">
      <c r="A17" s="220" t="s">
        <v>264</v>
      </c>
      <c r="B17" s="223" t="s">
        <v>265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</row>
    <row r="18" spans="1:14" hidden="1" x14ac:dyDescent="0.25">
      <c r="A18" s="220" t="s">
        <v>266</v>
      </c>
      <c r="B18" s="223" t="s">
        <v>267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</row>
    <row r="19" spans="1:14" hidden="1" x14ac:dyDescent="0.25">
      <c r="A19" s="220" t="s">
        <v>268</v>
      </c>
      <c r="B19" s="223" t="s">
        <v>269</v>
      </c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1:14" x14ac:dyDescent="0.25">
      <c r="A20" s="226" t="s">
        <v>200</v>
      </c>
      <c r="B20" s="221" t="s">
        <v>75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</row>
    <row r="21" spans="1:14" x14ac:dyDescent="0.25">
      <c r="A21" s="302" t="s">
        <v>201</v>
      </c>
      <c r="B21" s="303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</row>
    <row r="22" spans="1:14" ht="28.5" customHeight="1" x14ac:dyDescent="0.25">
      <c r="A22" s="226" t="s">
        <v>202</v>
      </c>
      <c r="B22" s="227" t="s">
        <v>77</v>
      </c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32"/>
    </row>
    <row r="23" spans="1:14" ht="27" customHeight="1" x14ac:dyDescent="0.25">
      <c r="A23" s="226" t="s">
        <v>203</v>
      </c>
      <c r="B23" s="227" t="s">
        <v>79</v>
      </c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31"/>
    </row>
    <row r="24" spans="1:14" x14ac:dyDescent="0.25">
      <c r="A24" s="226" t="s">
        <v>204</v>
      </c>
      <c r="B24" s="228" t="s">
        <v>81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</row>
    <row r="25" spans="1:14" x14ac:dyDescent="0.25">
      <c r="A25" s="226" t="s">
        <v>205</v>
      </c>
      <c r="B25" s="221" t="s">
        <v>83</v>
      </c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</row>
    <row r="26" spans="1:14" x14ac:dyDescent="0.25">
      <c r="A26" s="302" t="s">
        <v>206</v>
      </c>
      <c r="B26" s="303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</row>
    <row r="27" spans="1:14" s="214" customFormat="1" ht="12.75" x14ac:dyDescent="0.2">
      <c r="A27" s="302" t="s">
        <v>270</v>
      </c>
      <c r="B27" s="302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</row>
    <row r="28" spans="1:14" x14ac:dyDescent="0.25">
      <c r="A28" s="220" t="s">
        <v>86</v>
      </c>
      <c r="B28" s="221" t="s">
        <v>271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</row>
    <row r="29" spans="1:14" s="217" customFormat="1" ht="15" hidden="1" thickBot="1" x14ac:dyDescent="0.25">
      <c r="A29" s="305" t="s">
        <v>272</v>
      </c>
      <c r="B29" s="306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</row>
    <row r="30" spans="1:14" x14ac:dyDescent="0.25">
      <c r="A30" s="214"/>
      <c r="B30" s="217"/>
      <c r="C30" s="218"/>
      <c r="E30" s="218"/>
      <c r="F30" s="218"/>
      <c r="G30" s="218"/>
      <c r="H30" s="218"/>
    </row>
    <row r="31" spans="1:14" x14ac:dyDescent="0.25">
      <c r="A31" s="214"/>
      <c r="B31" s="229" t="s">
        <v>209</v>
      </c>
      <c r="C31" s="218"/>
      <c r="E31" s="218"/>
      <c r="F31" s="218"/>
      <c r="G31" s="218"/>
      <c r="H31" s="218"/>
    </row>
    <row r="32" spans="1:14" x14ac:dyDescent="0.25">
      <c r="A32" s="214"/>
      <c r="B32" s="230" t="s">
        <v>145</v>
      </c>
      <c r="C32" s="218"/>
      <c r="E32" s="218"/>
      <c r="F32" s="218"/>
      <c r="G32" s="218"/>
      <c r="H32" s="218"/>
    </row>
    <row r="33" spans="3:8" x14ac:dyDescent="0.25">
      <c r="C33" s="218"/>
      <c r="E33" s="218"/>
      <c r="F33" s="218"/>
      <c r="G33" s="218"/>
      <c r="H33" s="218"/>
    </row>
    <row r="34" spans="3:8" x14ac:dyDescent="0.25">
      <c r="C34" s="218"/>
      <c r="E34" s="218"/>
      <c r="F34" s="218"/>
      <c r="G34" s="218"/>
      <c r="H34" s="218"/>
    </row>
    <row r="35" spans="3:8" x14ac:dyDescent="0.25">
      <c r="C35" s="218"/>
      <c r="E35" s="218"/>
      <c r="F35" s="218"/>
      <c r="G35" s="218"/>
      <c r="H35" s="218"/>
    </row>
    <row r="36" spans="3:8" x14ac:dyDescent="0.25">
      <c r="C36" s="218"/>
      <c r="E36" s="218"/>
      <c r="F36" s="218"/>
      <c r="G36" s="218"/>
      <c r="H36" s="218"/>
    </row>
    <row r="37" spans="3:8" x14ac:dyDescent="0.25">
      <c r="C37" s="218"/>
      <c r="E37" s="218"/>
      <c r="F37" s="218"/>
      <c r="G37" s="218"/>
      <c r="H37" s="218"/>
    </row>
    <row r="38" spans="3:8" x14ac:dyDescent="0.25">
      <c r="C38" s="218"/>
      <c r="E38" s="218"/>
      <c r="F38" s="218"/>
      <c r="G38" s="218"/>
      <c r="H38" s="218"/>
    </row>
    <row r="39" spans="3:8" x14ac:dyDescent="0.25">
      <c r="C39" s="218"/>
      <c r="E39" s="218"/>
      <c r="F39" s="218"/>
      <c r="G39" s="218"/>
      <c r="H39" s="218"/>
    </row>
    <row r="40" spans="3:8" x14ac:dyDescent="0.25">
      <c r="C40" s="218"/>
      <c r="E40" s="218"/>
      <c r="F40" s="218"/>
      <c r="G40" s="218"/>
      <c r="H40" s="218"/>
    </row>
    <row r="41" spans="3:8" x14ac:dyDescent="0.25">
      <c r="C41" s="218"/>
      <c r="E41" s="218"/>
      <c r="F41" s="218"/>
      <c r="G41" s="218"/>
      <c r="H41" s="218"/>
    </row>
    <row r="42" spans="3:8" x14ac:dyDescent="0.25">
      <c r="C42" s="218"/>
      <c r="E42" s="218"/>
      <c r="F42" s="218"/>
      <c r="G42" s="218"/>
      <c r="H42" s="218"/>
    </row>
    <row r="43" spans="3:8" x14ac:dyDescent="0.25">
      <c r="C43" s="218"/>
      <c r="E43" s="218"/>
      <c r="F43" s="218"/>
      <c r="G43" s="218"/>
      <c r="H43" s="218"/>
    </row>
    <row r="44" spans="3:8" x14ac:dyDescent="0.25">
      <c r="C44" s="218"/>
      <c r="E44" s="218"/>
      <c r="F44" s="218"/>
      <c r="G44" s="218"/>
      <c r="H44" s="218"/>
    </row>
    <row r="45" spans="3:8" x14ac:dyDescent="0.25">
      <c r="C45" s="218"/>
      <c r="E45" s="218"/>
      <c r="F45" s="218"/>
      <c r="G45" s="218"/>
      <c r="H45" s="218"/>
    </row>
    <row r="46" spans="3:8" x14ac:dyDescent="0.25">
      <c r="C46" s="218"/>
      <c r="E46" s="218"/>
      <c r="F46" s="218"/>
      <c r="G46" s="218"/>
      <c r="H46" s="218"/>
    </row>
    <row r="47" spans="3:8" x14ac:dyDescent="0.25">
      <c r="C47" s="218"/>
      <c r="E47" s="218"/>
      <c r="F47" s="218"/>
      <c r="G47" s="218"/>
      <c r="H47" s="218"/>
    </row>
    <row r="48" spans="3:8" x14ac:dyDescent="0.25">
      <c r="C48" s="218"/>
      <c r="E48" s="218"/>
      <c r="F48" s="218"/>
      <c r="G48" s="218"/>
      <c r="H48" s="218"/>
    </row>
    <row r="49" spans="3:8" x14ac:dyDescent="0.25">
      <c r="C49" s="218"/>
      <c r="E49" s="218"/>
      <c r="F49" s="218"/>
      <c r="G49" s="218"/>
      <c r="H49" s="218"/>
    </row>
    <row r="50" spans="3:8" x14ac:dyDescent="0.25">
      <c r="C50" s="218"/>
      <c r="E50" s="218"/>
      <c r="F50" s="218"/>
      <c r="G50" s="218"/>
      <c r="H50" s="218"/>
    </row>
    <row r="51" spans="3:8" x14ac:dyDescent="0.25">
      <c r="C51" s="218"/>
      <c r="E51" s="218"/>
      <c r="F51" s="218"/>
      <c r="G51" s="218"/>
      <c r="H51" s="218"/>
    </row>
    <row r="52" spans="3:8" x14ac:dyDescent="0.25">
      <c r="C52" s="218"/>
      <c r="E52" s="218"/>
      <c r="F52" s="218"/>
      <c r="G52" s="218"/>
      <c r="H52" s="218"/>
    </row>
    <row r="53" spans="3:8" x14ac:dyDescent="0.25">
      <c r="C53" s="218"/>
      <c r="E53" s="218"/>
      <c r="F53" s="218"/>
      <c r="G53" s="218"/>
      <c r="H53" s="218"/>
    </row>
    <row r="54" spans="3:8" x14ac:dyDescent="0.25">
      <c r="C54" s="218"/>
      <c r="E54" s="218"/>
      <c r="F54" s="218"/>
      <c r="G54" s="218"/>
      <c r="H54" s="218"/>
    </row>
    <row r="55" spans="3:8" x14ac:dyDescent="0.25">
      <c r="C55" s="218"/>
      <c r="E55" s="218"/>
      <c r="F55" s="218"/>
      <c r="G55" s="218"/>
      <c r="H55" s="218"/>
    </row>
    <row r="56" spans="3:8" x14ac:dyDescent="0.25">
      <c r="C56" s="218"/>
      <c r="E56" s="218"/>
      <c r="F56" s="218"/>
      <c r="G56" s="218"/>
      <c r="H56" s="218"/>
    </row>
    <row r="57" spans="3:8" x14ac:dyDescent="0.25">
      <c r="C57" s="218"/>
      <c r="E57" s="218"/>
      <c r="F57" s="218"/>
      <c r="G57" s="218"/>
      <c r="H57" s="218"/>
    </row>
    <row r="58" spans="3:8" x14ac:dyDescent="0.25">
      <c r="C58" s="218"/>
      <c r="E58" s="218"/>
      <c r="F58" s="218"/>
      <c r="G58" s="218"/>
      <c r="H58" s="218"/>
    </row>
    <row r="59" spans="3:8" x14ac:dyDescent="0.25">
      <c r="C59" s="218"/>
      <c r="E59" s="218"/>
      <c r="F59" s="218"/>
      <c r="G59" s="218"/>
      <c r="H59" s="218"/>
    </row>
    <row r="60" spans="3:8" x14ac:dyDescent="0.25">
      <c r="C60" s="218"/>
      <c r="E60" s="218"/>
      <c r="F60" s="218"/>
      <c r="G60" s="218"/>
      <c r="H60" s="218"/>
    </row>
    <row r="61" spans="3:8" x14ac:dyDescent="0.25">
      <c r="C61" s="218"/>
      <c r="E61" s="218"/>
      <c r="F61" s="218"/>
      <c r="G61" s="218"/>
      <c r="H61" s="218"/>
    </row>
    <row r="62" spans="3:8" x14ac:dyDescent="0.25">
      <c r="C62" s="218"/>
      <c r="E62" s="218"/>
      <c r="F62" s="218"/>
      <c r="G62" s="218"/>
      <c r="H62" s="218"/>
    </row>
    <row r="63" spans="3:8" x14ac:dyDescent="0.25">
      <c r="C63" s="218"/>
      <c r="E63" s="218"/>
      <c r="F63" s="218"/>
      <c r="G63" s="218"/>
      <c r="H63" s="218"/>
    </row>
    <row r="64" spans="3:8" x14ac:dyDescent="0.25">
      <c r="C64" s="218"/>
      <c r="E64" s="218"/>
      <c r="F64" s="218"/>
      <c r="G64" s="218"/>
      <c r="H64" s="218"/>
    </row>
    <row r="65" spans="3:8" x14ac:dyDescent="0.25">
      <c r="C65" s="218"/>
      <c r="E65" s="218"/>
      <c r="F65" s="218"/>
      <c r="G65" s="218"/>
      <c r="H65" s="218"/>
    </row>
  </sheetData>
  <mergeCells count="24">
    <mergeCell ref="A1:N1"/>
    <mergeCell ref="A2:N2"/>
    <mergeCell ref="A3:N3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A6:B6"/>
    <mergeCell ref="H4:H5"/>
    <mergeCell ref="G4:G5"/>
    <mergeCell ref="E4:E5"/>
    <mergeCell ref="F4:F5"/>
    <mergeCell ref="A21:B21"/>
    <mergeCell ref="A26:B26"/>
    <mergeCell ref="A27:B27"/>
    <mergeCell ref="C28:N28"/>
    <mergeCell ref="A29:B29"/>
    <mergeCell ref="C29:N29"/>
  </mergeCells>
  <phoneticPr fontId="42" type="noConversion"/>
  <pageMargins left="0.51181102362204722" right="0.11811023622047245" top="0.35433070866141736" bottom="0.15748031496062992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9"/>
  <sheetViews>
    <sheetView view="pageBreakPreview" topLeftCell="A63" zoomScaleNormal="100" zoomScaleSheetLayoutView="100" workbookViewId="0">
      <selection activeCell="A49" sqref="A49:XFD49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customWidth="1"/>
    <col min="25" max="25" width="15.5703125" style="62" bestFit="1" customWidth="1"/>
    <col min="26" max="16384" width="9.140625" style="62"/>
  </cols>
  <sheetData>
    <row r="1" spans="1:21" x14ac:dyDescent="0.25">
      <c r="A1" s="241" t="s">
        <v>146</v>
      </c>
      <c r="B1" s="241"/>
      <c r="C1" s="241"/>
      <c r="D1" s="241"/>
      <c r="E1" s="241"/>
    </row>
    <row r="2" spans="1:21" ht="12.75" customHeight="1" x14ac:dyDescent="0.25">
      <c r="C2" s="242"/>
      <c r="D2" s="242"/>
      <c r="E2" s="242"/>
    </row>
    <row r="3" spans="1:21" x14ac:dyDescent="0.25">
      <c r="A3" s="244" t="s">
        <v>170</v>
      </c>
      <c r="B3" s="244"/>
      <c r="C3" s="244"/>
      <c r="D3" s="244"/>
      <c r="E3" s="244"/>
    </row>
    <row r="4" spans="1:21" ht="14.25" customHeight="1" x14ac:dyDescent="0.25">
      <c r="A4" s="244" t="s">
        <v>150</v>
      </c>
      <c r="B4" s="244"/>
      <c r="C4" s="244"/>
      <c r="D4" s="244"/>
      <c r="E4" s="244"/>
      <c r="F4" s="60"/>
    </row>
    <row r="5" spans="1:21" ht="44.25" customHeight="1" x14ac:dyDescent="0.25">
      <c r="A5" s="245" t="s">
        <v>148</v>
      </c>
      <c r="B5" s="245"/>
      <c r="C5" s="245"/>
      <c r="D5" s="245"/>
      <c r="E5" s="245"/>
      <c r="F5" s="60"/>
    </row>
    <row r="6" spans="1:21" ht="18" customHeight="1" x14ac:dyDescent="0.25">
      <c r="A6" s="244" t="s">
        <v>149</v>
      </c>
      <c r="B6" s="244"/>
      <c r="C6" s="244"/>
      <c r="D6" s="244"/>
      <c r="E6" s="244"/>
      <c r="F6" s="59"/>
    </row>
    <row r="7" spans="1:21" ht="6" customHeight="1" x14ac:dyDescent="0.25">
      <c r="B7" s="244"/>
      <c r="C7" s="244"/>
      <c r="D7" s="244"/>
      <c r="E7" s="244"/>
      <c r="F7" s="244"/>
    </row>
    <row r="8" spans="1:21" x14ac:dyDescent="0.25">
      <c r="A8" s="243" t="s">
        <v>0</v>
      </c>
      <c r="B8" s="243" t="s">
        <v>1</v>
      </c>
      <c r="C8" s="243" t="s">
        <v>2</v>
      </c>
      <c r="D8" s="243"/>
      <c r="E8" s="243"/>
      <c r="F8" s="248" t="s">
        <v>135</v>
      </c>
      <c r="G8" s="249" t="s">
        <v>136</v>
      </c>
      <c r="M8" s="250"/>
      <c r="N8" s="251"/>
      <c r="O8" s="251"/>
      <c r="P8" s="251"/>
      <c r="Q8" s="251"/>
    </row>
    <row r="9" spans="1:21" ht="31.5" x14ac:dyDescent="0.25">
      <c r="A9" s="243"/>
      <c r="B9" s="243"/>
      <c r="C9" s="93" t="s">
        <v>3</v>
      </c>
      <c r="D9" s="93" t="s">
        <v>4</v>
      </c>
      <c r="E9" s="93" t="s">
        <v>5</v>
      </c>
      <c r="F9" s="248"/>
      <c r="G9" s="249"/>
    </row>
    <row r="10" spans="1:21" x14ac:dyDescent="0.25">
      <c r="A10" s="243"/>
      <c r="B10" s="243"/>
      <c r="C10" s="93" t="s">
        <v>6</v>
      </c>
      <c r="D10" s="93" t="s">
        <v>6</v>
      </c>
      <c r="E10" s="93" t="s">
        <v>6</v>
      </c>
      <c r="F10" s="248"/>
      <c r="G10" s="249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312" t="s">
        <v>7</v>
      </c>
      <c r="B12" s="312"/>
      <c r="C12" s="312"/>
      <c r="D12" s="312"/>
      <c r="E12" s="312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04"/>
      <c r="B17" s="104" t="s">
        <v>16</v>
      </c>
      <c r="C17" s="105">
        <f>SUM(C13:C16)</f>
        <v>0</v>
      </c>
      <c r="D17" s="105">
        <f>SUM(D13:D16)</f>
        <v>0</v>
      </c>
      <c r="E17" s="105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312" t="s">
        <v>17</v>
      </c>
      <c r="B18" s="312"/>
      <c r="C18" s="312"/>
      <c r="D18" s="312"/>
      <c r="E18" s="312"/>
      <c r="H18" s="68"/>
      <c r="I18" s="253" t="s">
        <v>139</v>
      </c>
      <c r="J18" s="253"/>
      <c r="K18" s="253"/>
      <c r="L18" s="253"/>
      <c r="M18" s="253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53"/>
      <c r="J19" s="253"/>
      <c r="K19" s="253"/>
      <c r="L19" s="253"/>
      <c r="M19" s="253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04"/>
      <c r="B20" s="104" t="s">
        <v>20</v>
      </c>
      <c r="C20" s="105">
        <f>C19</f>
        <v>0</v>
      </c>
      <c r="D20" s="105">
        <f>D19</f>
        <v>0</v>
      </c>
      <c r="E20" s="105">
        <f>E19</f>
        <v>0</v>
      </c>
      <c r="H20" s="72"/>
      <c r="I20" s="253"/>
      <c r="J20" s="253"/>
      <c r="K20" s="253"/>
      <c r="L20" s="253"/>
      <c r="M20" s="253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312" t="s">
        <v>21</v>
      </c>
      <c r="B21" s="312"/>
      <c r="C21" s="312"/>
      <c r="D21" s="312"/>
      <c r="E21" s="312"/>
      <c r="H21" s="68"/>
      <c r="I21" s="253"/>
      <c r="J21" s="253"/>
      <c r="K21" s="253"/>
      <c r="L21" s="253"/>
      <c r="M21" s="253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70" customForma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5" si="10">C22*19%</f>
        <v>0</v>
      </c>
      <c r="E22" s="112">
        <f t="shared" ref="E22" si="11">SUM(E23:E25)</f>
        <v>0</v>
      </c>
      <c r="H22" s="73"/>
      <c r="I22" s="253" t="s">
        <v>140</v>
      </c>
      <c r="J22" s="253"/>
      <c r="K22" s="253"/>
      <c r="L22" s="253"/>
      <c r="M22" s="253"/>
      <c r="P22" s="65">
        <f t="shared" si="8"/>
        <v>0</v>
      </c>
      <c r="Q22" s="66">
        <f t="shared" si="9"/>
        <v>0</v>
      </c>
      <c r="R22" s="67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53"/>
      <c r="J23" s="253"/>
      <c r="K23" s="253"/>
      <c r="L23" s="253"/>
      <c r="M23" s="253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53"/>
      <c r="J24" s="253"/>
      <c r="K24" s="253"/>
      <c r="L24" s="253"/>
      <c r="M24" s="253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53"/>
      <c r="J25" s="253"/>
      <c r="K25" s="253"/>
      <c r="L25" s="253"/>
      <c r="M25" s="253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53"/>
      <c r="J26" s="253"/>
      <c r="K26" s="253"/>
      <c r="L26" s="253"/>
      <c r="M26" s="253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6205.18</v>
      </c>
      <c r="D27" s="96">
        <f t="shared" si="10"/>
        <v>1178.9842000000001</v>
      </c>
      <c r="E27" s="96">
        <f t="shared" si="12"/>
        <v>7384.1642000000002</v>
      </c>
      <c r="F27" s="67" t="s">
        <v>138</v>
      </c>
      <c r="H27" s="68"/>
      <c r="I27" s="253"/>
      <c r="J27" s="253"/>
      <c r="K27" s="253"/>
      <c r="L27" s="253"/>
      <c r="M27" s="253"/>
      <c r="P27" s="65">
        <f t="shared" si="8"/>
        <v>7384.1642000000002</v>
      </c>
      <c r="Q27" s="66">
        <f t="shared" si="9"/>
        <v>1178.9842000000001</v>
      </c>
      <c r="R27" s="67" t="b">
        <f t="shared" si="6"/>
        <v>1</v>
      </c>
    </row>
    <row r="28" spans="1:24" ht="35.25" customHeight="1" x14ac:dyDescent="0.25">
      <c r="A28" s="97" t="s">
        <v>34</v>
      </c>
      <c r="B28" s="95" t="s">
        <v>35</v>
      </c>
      <c r="C28" s="98">
        <f>2*4432.27</f>
        <v>8864.5400000000009</v>
      </c>
      <c r="D28" s="96">
        <f t="shared" si="10"/>
        <v>1684.2626000000002</v>
      </c>
      <c r="E28" s="96">
        <f t="shared" si="12"/>
        <v>10548.802600000001</v>
      </c>
      <c r="F28" s="67" t="s">
        <v>138</v>
      </c>
      <c r="H28" s="68"/>
      <c r="I28" s="68"/>
      <c r="P28" s="65">
        <f t="shared" si="8"/>
        <v>10548.802600000001</v>
      </c>
      <c r="Q28" s="66">
        <f t="shared" si="9"/>
        <v>1684.2626000000002</v>
      </c>
      <c r="R28" s="67" t="b">
        <f t="shared" si="6"/>
        <v>1</v>
      </c>
    </row>
    <row r="29" spans="1:24" x14ac:dyDescent="0.25">
      <c r="A29" s="111" t="s">
        <v>36</v>
      </c>
      <c r="B29" s="111" t="s">
        <v>37</v>
      </c>
      <c r="C29" s="112">
        <f>SUM(C30:C35)</f>
        <v>73296.81</v>
      </c>
      <c r="D29" s="112">
        <f t="shared" si="10"/>
        <v>13926.393899999999</v>
      </c>
      <c r="E29" s="112">
        <f t="shared" ref="E29" si="13">SUM(E30:E35)</f>
        <v>87223.203899999993</v>
      </c>
      <c r="H29" s="68"/>
      <c r="I29" s="68"/>
      <c r="P29" s="65">
        <f t="shared" si="8"/>
        <v>87223.203899999993</v>
      </c>
      <c r="Q29" s="66">
        <f t="shared" si="9"/>
        <v>13926.393899999999</v>
      </c>
      <c r="R29" s="67" t="b">
        <f t="shared" si="6"/>
        <v>1</v>
      </c>
      <c r="X29" s="74"/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18296.810000000001</v>
      </c>
      <c r="D32" s="96">
        <f t="shared" si="10"/>
        <v>3476.3939000000005</v>
      </c>
      <c r="E32" s="96">
        <f>C32+D32</f>
        <v>21773.2039</v>
      </c>
      <c r="F32" s="62" t="s">
        <v>138</v>
      </c>
      <c r="H32" s="68"/>
      <c r="I32" s="68"/>
      <c r="P32" s="65">
        <f t="shared" si="8"/>
        <v>21773.2039</v>
      </c>
      <c r="Q32" s="66">
        <f t="shared" si="9"/>
        <v>3476.3939000000005</v>
      </c>
      <c r="R32" s="67" t="b">
        <f t="shared" si="6"/>
        <v>1</v>
      </c>
    </row>
    <row r="33" spans="1:24" ht="31.5" x14ac:dyDescent="0.25">
      <c r="A33" s="95" t="s">
        <v>44</v>
      </c>
      <c r="B33" s="95" t="s">
        <v>45</v>
      </c>
      <c r="C33" s="96">
        <v>5000</v>
      </c>
      <c r="D33" s="96">
        <f t="shared" si="10"/>
        <v>950</v>
      </c>
      <c r="E33" s="96">
        <f t="shared" si="14"/>
        <v>5950</v>
      </c>
      <c r="F33" s="62" t="s">
        <v>138</v>
      </c>
      <c r="H33" s="68"/>
      <c r="I33" s="68"/>
      <c r="P33" s="65">
        <f t="shared" si="8"/>
        <v>5950</v>
      </c>
      <c r="Q33" s="66">
        <f t="shared" si="9"/>
        <v>950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5000</v>
      </c>
      <c r="D34" s="96">
        <f t="shared" si="10"/>
        <v>950</v>
      </c>
      <c r="E34" s="96">
        <f t="shared" si="14"/>
        <v>5950</v>
      </c>
      <c r="F34" s="67" t="s">
        <v>138</v>
      </c>
      <c r="H34" s="68"/>
      <c r="I34" s="68"/>
      <c r="P34" s="65">
        <f t="shared" si="8"/>
        <v>5950</v>
      </c>
      <c r="Q34" s="66">
        <f t="shared" si="9"/>
        <v>950</v>
      </c>
      <c r="R34" s="67" t="b">
        <f t="shared" si="6"/>
        <v>1</v>
      </c>
    </row>
    <row r="35" spans="1:24" ht="15.75" customHeight="1" x14ac:dyDescent="0.25">
      <c r="A35" s="95" t="s">
        <v>48</v>
      </c>
      <c r="B35" s="95" t="s">
        <v>49</v>
      </c>
      <c r="C35" s="96">
        <v>45000</v>
      </c>
      <c r="D35" s="96">
        <f t="shared" si="10"/>
        <v>8550</v>
      </c>
      <c r="E35" s="96">
        <f t="shared" si="14"/>
        <v>53550</v>
      </c>
      <c r="F35" s="67" t="s">
        <v>138</v>
      </c>
      <c r="H35" s="68"/>
      <c r="I35" s="68"/>
      <c r="P35" s="65">
        <f t="shared" si="8"/>
        <v>53550</v>
      </c>
      <c r="Q35" s="66">
        <f t="shared" si="9"/>
        <v>8550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0</v>
      </c>
      <c r="D36" s="96">
        <f t="shared" si="10"/>
        <v>0</v>
      </c>
      <c r="E36" s="96">
        <f t="shared" si="14"/>
        <v>0</v>
      </c>
      <c r="F36" s="62" t="s">
        <v>137</v>
      </c>
      <c r="H36" s="68"/>
      <c r="I36" s="68"/>
      <c r="P36" s="65">
        <f t="shared" si="8"/>
        <v>0</v>
      </c>
      <c r="Q36" s="66">
        <f t="shared" si="9"/>
        <v>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8500</v>
      </c>
      <c r="D37" s="112">
        <f t="shared" si="10"/>
        <v>1615</v>
      </c>
      <c r="E37" s="112">
        <f t="shared" ref="E37" si="15">SUM(E38:E39)</f>
        <v>10115</v>
      </c>
      <c r="H37" s="68"/>
      <c r="I37" s="68"/>
      <c r="P37" s="65">
        <f t="shared" si="8"/>
        <v>10115</v>
      </c>
      <c r="Q37" s="66">
        <f t="shared" si="9"/>
        <v>1615</v>
      </c>
      <c r="R37" s="67" t="b">
        <f t="shared" si="6"/>
        <v>1</v>
      </c>
      <c r="X37" s="74"/>
    </row>
    <row r="38" spans="1:24" ht="31.5" x14ac:dyDescent="0.25">
      <c r="A38" s="95" t="s">
        <v>54</v>
      </c>
      <c r="B38" s="95" t="s">
        <v>55</v>
      </c>
      <c r="C38" s="96">
        <v>0</v>
      </c>
      <c r="D38" s="96">
        <f t="shared" si="10"/>
        <v>0</v>
      </c>
      <c r="E38" s="96">
        <f>C38+D38</f>
        <v>0</v>
      </c>
      <c r="F38" s="62" t="s">
        <v>137</v>
      </c>
      <c r="H38" s="68"/>
      <c r="I38" s="68"/>
      <c r="P38" s="65">
        <f t="shared" si="8"/>
        <v>0</v>
      </c>
      <c r="Q38" s="66">
        <f t="shared" si="9"/>
        <v>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8500</v>
      </c>
      <c r="D39" s="96">
        <f t="shared" si="10"/>
        <v>1615</v>
      </c>
      <c r="E39" s="96">
        <f>C39+D39</f>
        <v>10115</v>
      </c>
      <c r="F39" s="62" t="s">
        <v>137</v>
      </c>
      <c r="H39" s="68"/>
      <c r="I39" s="68"/>
      <c r="P39" s="65">
        <f t="shared" si="8"/>
        <v>10115</v>
      </c>
      <c r="Q39" s="66">
        <f t="shared" si="9"/>
        <v>1615</v>
      </c>
      <c r="R39" s="67" t="b">
        <f t="shared" si="6"/>
        <v>1</v>
      </c>
      <c r="X39" s="74"/>
    </row>
    <row r="40" spans="1:24" x14ac:dyDescent="0.25">
      <c r="A40" s="111" t="s">
        <v>58</v>
      </c>
      <c r="B40" s="111" t="s">
        <v>59</v>
      </c>
      <c r="C40" s="112">
        <f>C41+C44+C45</f>
        <v>16000</v>
      </c>
      <c r="D40" s="112">
        <f t="shared" si="10"/>
        <v>3040</v>
      </c>
      <c r="E40" s="112">
        <f>E41+E44+E45</f>
        <v>19040</v>
      </c>
      <c r="H40" s="68"/>
      <c r="I40" s="68"/>
      <c r="P40" s="65">
        <f t="shared" si="8"/>
        <v>19040</v>
      </c>
      <c r="Q40" s="66">
        <f t="shared" si="9"/>
        <v>3040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5000</v>
      </c>
      <c r="D41" s="96">
        <f t="shared" si="10"/>
        <v>950</v>
      </c>
      <c r="E41" s="96">
        <f>E42+E43</f>
        <v>5950</v>
      </c>
      <c r="H41" s="68"/>
      <c r="I41" s="68"/>
      <c r="P41" s="65">
        <f t="shared" si="8"/>
        <v>5950</v>
      </c>
      <c r="Q41" s="66">
        <f t="shared" si="9"/>
        <v>950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5000</v>
      </c>
      <c r="D42" s="96">
        <f t="shared" si="10"/>
        <v>950</v>
      </c>
      <c r="E42" s="96">
        <f>C42+D42</f>
        <v>5950</v>
      </c>
      <c r="F42" s="67" t="s">
        <v>138</v>
      </c>
      <c r="H42" s="68"/>
      <c r="I42" s="68"/>
      <c r="P42" s="65">
        <f t="shared" si="8"/>
        <v>5950</v>
      </c>
      <c r="Q42" s="66">
        <f t="shared" si="9"/>
        <v>950</v>
      </c>
      <c r="R42" s="67" t="b">
        <f t="shared" si="6"/>
        <v>1</v>
      </c>
    </row>
    <row r="43" spans="1:24" ht="47.25" x14ac:dyDescent="0.25">
      <c r="A43" s="95" t="s">
        <v>64</v>
      </c>
      <c r="B43" s="95" t="s">
        <v>169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10000</v>
      </c>
      <c r="D44" s="96">
        <f t="shared" si="10"/>
        <v>1900</v>
      </c>
      <c r="E44" s="96">
        <f>C44+D44</f>
        <v>11900</v>
      </c>
      <c r="F44" s="62" t="s">
        <v>138</v>
      </c>
      <c r="H44" s="68"/>
      <c r="I44" s="68"/>
      <c r="P44" s="65">
        <f t="shared" si="8"/>
        <v>11900</v>
      </c>
      <c r="Q44" s="66">
        <f t="shared" si="9"/>
        <v>1900</v>
      </c>
      <c r="R44" s="67" t="b">
        <f t="shared" si="6"/>
        <v>1</v>
      </c>
    </row>
    <row r="45" spans="1:24" ht="51" customHeight="1" x14ac:dyDescent="0.25">
      <c r="A45" s="95" t="s">
        <v>68</v>
      </c>
      <c r="B45" s="99" t="s">
        <v>69</v>
      </c>
      <c r="C45" s="96">
        <v>1000</v>
      </c>
      <c r="D45" s="96">
        <f t="shared" si="10"/>
        <v>190</v>
      </c>
      <c r="E45" s="96">
        <f>C45+D45</f>
        <v>1190</v>
      </c>
      <c r="F45" s="62" t="s">
        <v>138</v>
      </c>
      <c r="H45" s="68"/>
      <c r="I45" s="68"/>
      <c r="P45" s="65">
        <f t="shared" si="8"/>
        <v>1190</v>
      </c>
      <c r="Q45" s="66">
        <f t="shared" si="9"/>
        <v>190</v>
      </c>
      <c r="R45" s="67" t="b">
        <f t="shared" si="6"/>
        <v>1</v>
      </c>
    </row>
    <row r="46" spans="1:24" s="67" customFormat="1" x14ac:dyDescent="0.25">
      <c r="A46" s="104"/>
      <c r="B46" s="104" t="s">
        <v>70</v>
      </c>
      <c r="C46" s="105">
        <f>C40+C37+C36+C29+C28+C27+C26+C22</f>
        <v>112866.53</v>
      </c>
      <c r="D46" s="105">
        <f t="shared" ref="D46" si="16">D40+D37+D36+D29+D28+D27+D26+D22</f>
        <v>21444.6407</v>
      </c>
      <c r="E46" s="105">
        <f>E40+E37+E36+E29+E28+E27+E26+E22</f>
        <v>134311.17069999999</v>
      </c>
      <c r="H46" s="72"/>
      <c r="I46" s="72"/>
      <c r="P46" s="65">
        <f t="shared" si="8"/>
        <v>134311.17069999999</v>
      </c>
      <c r="Q46" s="66">
        <f t="shared" si="9"/>
        <v>21444.6407</v>
      </c>
      <c r="R46" s="67" t="b">
        <f t="shared" si="6"/>
        <v>1</v>
      </c>
    </row>
    <row r="47" spans="1:24" ht="28.5" customHeight="1" x14ac:dyDescent="0.25">
      <c r="A47" s="312" t="s">
        <v>71</v>
      </c>
      <c r="B47" s="312"/>
      <c r="C47" s="312"/>
      <c r="D47" s="312"/>
      <c r="E47" s="312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</row>
    <row r="48" spans="1:24" s="70" customFormat="1" x14ac:dyDescent="0.25">
      <c r="A48" s="95" t="s">
        <v>72</v>
      </c>
      <c r="B48" s="95" t="s">
        <v>73</v>
      </c>
      <c r="C48" s="96">
        <f>SUM(C49:C50)</f>
        <v>1962678.89</v>
      </c>
      <c r="D48" s="96">
        <f t="shared" ref="D48:E48" si="17">SUM(D49:D50)</f>
        <v>372908.98910000001</v>
      </c>
      <c r="E48" s="96">
        <f t="shared" si="17"/>
        <v>2335587.8791</v>
      </c>
      <c r="G48" s="70" t="s">
        <v>136</v>
      </c>
      <c r="H48" s="73"/>
      <c r="I48" s="73"/>
      <c r="P48" s="65">
        <f t="shared" si="8"/>
        <v>2335587.8790999996</v>
      </c>
      <c r="Q48" s="66">
        <f t="shared" si="9"/>
        <v>372908.98910000001</v>
      </c>
      <c r="R48" s="67" t="b">
        <f t="shared" si="6"/>
        <v>1</v>
      </c>
      <c r="S48" s="62" t="b">
        <f>Q48=D48</f>
        <v>1</v>
      </c>
    </row>
    <row r="49" spans="1:25" hidden="1" x14ac:dyDescent="0.25">
      <c r="A49" s="100" t="s">
        <v>128</v>
      </c>
      <c r="B49" s="101" t="s">
        <v>73</v>
      </c>
      <c r="C49" s="96">
        <v>1962678.89</v>
      </c>
      <c r="D49" s="96">
        <f t="shared" ref="D49:D55" si="18">C49*19%</f>
        <v>372908.98910000001</v>
      </c>
      <c r="E49" s="96">
        <f>C49+D49</f>
        <v>2335587.8791</v>
      </c>
      <c r="F49" s="67" t="s">
        <v>138</v>
      </c>
      <c r="H49" s="68"/>
      <c r="I49" s="68"/>
      <c r="P49" s="65">
        <f t="shared" si="8"/>
        <v>2335587.8790999996</v>
      </c>
      <c r="Q49" s="66">
        <f t="shared" si="9"/>
        <v>372908.98910000001</v>
      </c>
      <c r="R49" s="67" t="b">
        <f t="shared" si="6"/>
        <v>1</v>
      </c>
    </row>
    <row r="50" spans="1:25" ht="47.25" hidden="1" x14ac:dyDescent="0.25">
      <c r="A50" s="100" t="s">
        <v>129</v>
      </c>
      <c r="B50" s="101" t="s">
        <v>130</v>
      </c>
      <c r="C50" s="96">
        <v>0</v>
      </c>
      <c r="D50" s="96">
        <f t="shared" si="18"/>
        <v>0</v>
      </c>
      <c r="E50" s="96">
        <f t="shared" ref="E50:E55" si="19">C50+D50</f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5" ht="31.5" x14ac:dyDescent="0.25">
      <c r="A51" s="95" t="s">
        <v>74</v>
      </c>
      <c r="B51" s="95" t="s">
        <v>75</v>
      </c>
      <c r="C51" s="96">
        <v>1511.66</v>
      </c>
      <c r="D51" s="96">
        <f t="shared" si="18"/>
        <v>287.21540000000005</v>
      </c>
      <c r="E51" s="96">
        <f t="shared" si="19"/>
        <v>1798.8754000000001</v>
      </c>
      <c r="F51" s="67" t="s">
        <v>138</v>
      </c>
      <c r="G51" s="62" t="s">
        <v>136</v>
      </c>
      <c r="H51" s="68"/>
      <c r="I51" s="68"/>
      <c r="P51" s="65">
        <f t="shared" si="8"/>
        <v>1798.8754000000001</v>
      </c>
      <c r="Q51" s="66">
        <f t="shared" si="9"/>
        <v>287.21540000000005</v>
      </c>
      <c r="R51" s="67" t="b">
        <f t="shared" si="6"/>
        <v>1</v>
      </c>
      <c r="S51" s="62" t="b">
        <f>Q51=D51</f>
        <v>1</v>
      </c>
    </row>
    <row r="52" spans="1:25" ht="31.5" x14ac:dyDescent="0.25">
      <c r="A52" s="95" t="s">
        <v>76</v>
      </c>
      <c r="B52" s="95" t="s">
        <v>77</v>
      </c>
      <c r="C52" s="96">
        <v>15000</v>
      </c>
      <c r="D52" s="96">
        <f t="shared" si="18"/>
        <v>2850</v>
      </c>
      <c r="E52" s="96">
        <f t="shared" si="19"/>
        <v>17850</v>
      </c>
      <c r="F52" s="67" t="s">
        <v>138</v>
      </c>
      <c r="H52" s="68"/>
      <c r="I52" s="68"/>
      <c r="P52" s="65">
        <f t="shared" si="8"/>
        <v>17850</v>
      </c>
      <c r="Q52" s="66">
        <f t="shared" si="9"/>
        <v>2850</v>
      </c>
      <c r="R52" s="67" t="b">
        <f t="shared" si="6"/>
        <v>1</v>
      </c>
    </row>
    <row r="53" spans="1:25" ht="47.25" x14ac:dyDescent="0.25">
      <c r="A53" s="95" t="s">
        <v>78</v>
      </c>
      <c r="B53" s="95" t="s">
        <v>79</v>
      </c>
      <c r="C53" s="96">
        <v>20000</v>
      </c>
      <c r="D53" s="96">
        <f t="shared" si="18"/>
        <v>3800</v>
      </c>
      <c r="E53" s="96">
        <f t="shared" si="19"/>
        <v>23800</v>
      </c>
      <c r="F53" s="67" t="s">
        <v>138</v>
      </c>
      <c r="H53" s="68"/>
      <c r="I53" s="68"/>
      <c r="P53" s="65">
        <f t="shared" si="8"/>
        <v>23800</v>
      </c>
      <c r="Q53" s="66">
        <f t="shared" si="9"/>
        <v>3800</v>
      </c>
      <c r="R53" s="67" t="b">
        <f t="shared" si="6"/>
        <v>1</v>
      </c>
    </row>
    <row r="54" spans="1:25" s="67" customFormat="1" x14ac:dyDescent="0.25">
      <c r="A54" s="95" t="s">
        <v>80</v>
      </c>
      <c r="B54" s="95" t="s">
        <v>81</v>
      </c>
      <c r="C54" s="96">
        <v>0</v>
      </c>
      <c r="D54" s="96">
        <f t="shared" si="18"/>
        <v>0</v>
      </c>
      <c r="E54" s="96">
        <f t="shared" si="19"/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5" x14ac:dyDescent="0.25">
      <c r="A55" s="95" t="s">
        <v>82</v>
      </c>
      <c r="B55" s="95" t="s">
        <v>83</v>
      </c>
      <c r="C55" s="96">
        <v>0</v>
      </c>
      <c r="D55" s="96">
        <f t="shared" si="18"/>
        <v>0</v>
      </c>
      <c r="E55" s="96">
        <f t="shared" si="19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5" x14ac:dyDescent="0.25">
      <c r="A56" s="104"/>
      <c r="B56" s="104" t="s">
        <v>84</v>
      </c>
      <c r="C56" s="106">
        <f>C48+C51+C52+C53+C54+C55</f>
        <v>1999190.5499999998</v>
      </c>
      <c r="D56" s="106">
        <f t="shared" ref="D56:E56" si="20">D48+D51+D52+D53+D54+D55</f>
        <v>379846.20449999999</v>
      </c>
      <c r="E56" s="106">
        <f t="shared" si="20"/>
        <v>2379036.7544999998</v>
      </c>
      <c r="H56" s="68"/>
      <c r="I56" s="68"/>
      <c r="P56" s="65">
        <f t="shared" si="8"/>
        <v>2379036.7544999998</v>
      </c>
      <c r="Q56" s="66">
        <f t="shared" si="9"/>
        <v>379846.20449999999</v>
      </c>
      <c r="R56" s="67" t="b">
        <f t="shared" si="6"/>
        <v>1</v>
      </c>
    </row>
    <row r="57" spans="1:25" x14ac:dyDescent="0.25">
      <c r="A57" s="312" t="s">
        <v>85</v>
      </c>
      <c r="B57" s="312"/>
      <c r="C57" s="312"/>
      <c r="D57" s="312"/>
      <c r="E57" s="312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/>
    </row>
    <row r="58" spans="1:25" x14ac:dyDescent="0.25">
      <c r="A58" s="95" t="s">
        <v>86</v>
      </c>
      <c r="B58" s="95" t="s">
        <v>87</v>
      </c>
      <c r="C58" s="96">
        <f>C59+C60</f>
        <v>14435.09</v>
      </c>
      <c r="D58" s="96">
        <f t="shared" ref="D58:D60" si="21">C58*19%</f>
        <v>2742.6671000000001</v>
      </c>
      <c r="E58" s="96">
        <f t="shared" ref="E58" si="22">E59+E60</f>
        <v>17177.757099999999</v>
      </c>
      <c r="F58" s="67"/>
      <c r="H58" s="68"/>
      <c r="I58" s="68"/>
      <c r="P58" s="65">
        <f t="shared" si="8"/>
        <v>17177.757099999999</v>
      </c>
      <c r="Q58" s="66">
        <f t="shared" si="9"/>
        <v>2742.6671000000001</v>
      </c>
      <c r="R58" s="67" t="b">
        <f t="shared" si="6"/>
        <v>1</v>
      </c>
      <c r="Y58" s="75"/>
    </row>
    <row r="59" spans="1:25" ht="31.5" x14ac:dyDescent="0.25">
      <c r="A59" s="95" t="s">
        <v>88</v>
      </c>
      <c r="B59" s="95" t="s">
        <v>89</v>
      </c>
      <c r="C59" s="96">
        <v>14435.09</v>
      </c>
      <c r="D59" s="96">
        <f t="shared" si="21"/>
        <v>2742.6671000000001</v>
      </c>
      <c r="E59" s="96">
        <f>C59+D59</f>
        <v>17177.757099999999</v>
      </c>
      <c r="F59" s="67" t="s">
        <v>138</v>
      </c>
      <c r="G59" s="62" t="s">
        <v>136</v>
      </c>
      <c r="H59" s="68"/>
      <c r="I59" s="68"/>
      <c r="P59" s="65">
        <f t="shared" si="8"/>
        <v>17177.757099999999</v>
      </c>
      <c r="Q59" s="66">
        <f t="shared" si="9"/>
        <v>2742.6671000000001</v>
      </c>
      <c r="R59" s="67" t="b">
        <f t="shared" si="6"/>
        <v>1</v>
      </c>
      <c r="S59" s="62" t="b">
        <f>Q59=D59</f>
        <v>1</v>
      </c>
    </row>
    <row r="60" spans="1:25" x14ac:dyDescent="0.25">
      <c r="A60" s="95" t="s">
        <v>90</v>
      </c>
      <c r="B60" s="95" t="s">
        <v>91</v>
      </c>
      <c r="C60" s="96">
        <v>0</v>
      </c>
      <c r="D60" s="96">
        <f t="shared" si="21"/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5" x14ac:dyDescent="0.25">
      <c r="A61" s="95" t="s">
        <v>92</v>
      </c>
      <c r="B61" s="95" t="s">
        <v>93</v>
      </c>
      <c r="C61" s="101">
        <f>SUM(C62:C66)</f>
        <v>11870.242179999999</v>
      </c>
      <c r="D61" s="101">
        <f t="shared" ref="D61:E61" si="23">SUM(D62:D66)</f>
        <v>0</v>
      </c>
      <c r="E61" s="101">
        <f t="shared" si="23"/>
        <v>11870.242179999999</v>
      </c>
      <c r="H61" s="68"/>
      <c r="I61" s="68"/>
      <c r="P61" s="65">
        <f t="shared" si="8"/>
        <v>14125.588194199998</v>
      </c>
      <c r="Q61" s="66">
        <f t="shared" si="9"/>
        <v>2255.3460141999999</v>
      </c>
      <c r="R61" s="67" t="b">
        <f t="shared" si="6"/>
        <v>0</v>
      </c>
      <c r="S61" s="62" t="s">
        <v>141</v>
      </c>
    </row>
    <row r="62" spans="1:25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5" ht="31.5" x14ac:dyDescent="0.25">
      <c r="A63" s="95" t="s">
        <v>96</v>
      </c>
      <c r="B63" s="95" t="s">
        <v>97</v>
      </c>
      <c r="C63" s="96">
        <f>0.5%*C79</f>
        <v>9893.1281999999992</v>
      </c>
      <c r="D63" s="96">
        <v>0</v>
      </c>
      <c r="E63" s="96">
        <f t="shared" ref="E63:E68" si="24">C63+D63</f>
        <v>9893.1281999999992</v>
      </c>
      <c r="F63" s="62" t="s">
        <v>137</v>
      </c>
      <c r="H63" s="68"/>
      <c r="I63" s="68"/>
      <c r="P63" s="65">
        <f t="shared" si="8"/>
        <v>11772.822557999998</v>
      </c>
      <c r="Q63" s="66">
        <f t="shared" si="9"/>
        <v>1879.694358</v>
      </c>
      <c r="R63" s="67" t="b">
        <f t="shared" si="6"/>
        <v>0</v>
      </c>
      <c r="S63" s="62" t="s">
        <v>141</v>
      </c>
    </row>
    <row r="64" spans="1:25" ht="47.25" x14ac:dyDescent="0.25">
      <c r="A64" s="95" t="s">
        <v>98</v>
      </c>
      <c r="B64" s="95" t="s">
        <v>99</v>
      </c>
      <c r="C64" s="96">
        <f>0.1%*(C49+C59)</f>
        <v>1977.1139800000001</v>
      </c>
      <c r="D64" s="96">
        <v>0</v>
      </c>
      <c r="E64" s="96">
        <f t="shared" si="24"/>
        <v>1977.1139800000001</v>
      </c>
      <c r="F64" s="62" t="s">
        <v>137</v>
      </c>
      <c r="H64" s="68"/>
      <c r="I64" s="68"/>
      <c r="P64" s="65">
        <f t="shared" si="8"/>
        <v>2352.7656361999998</v>
      </c>
      <c r="Q64" s="66">
        <f t="shared" si="9"/>
        <v>375.65165620000005</v>
      </c>
      <c r="R64" s="67" t="b">
        <f t="shared" si="6"/>
        <v>0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4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4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f>C56*5%</f>
        <v>99959.527499999997</v>
      </c>
      <c r="D67" s="96">
        <f t="shared" ref="D67:D68" si="25">C67*19%</f>
        <v>18992.310225000001</v>
      </c>
      <c r="E67" s="96">
        <f t="shared" si="24"/>
        <v>118951.83772499999</v>
      </c>
      <c r="F67" s="67" t="s">
        <v>138</v>
      </c>
      <c r="P67" s="65">
        <f t="shared" si="8"/>
        <v>118951.83772499999</v>
      </c>
      <c r="Q67" s="66">
        <f t="shared" si="9"/>
        <v>18992.310225000001</v>
      </c>
      <c r="R67" s="67" t="b">
        <f t="shared" si="6"/>
        <v>1</v>
      </c>
    </row>
    <row r="68" spans="1:24" x14ac:dyDescent="0.25">
      <c r="A68" s="95" t="s">
        <v>106</v>
      </c>
      <c r="B68" s="95" t="s">
        <v>107</v>
      </c>
      <c r="C68" s="96">
        <v>5000</v>
      </c>
      <c r="D68" s="96">
        <f t="shared" si="25"/>
        <v>950</v>
      </c>
      <c r="E68" s="96">
        <f t="shared" si="24"/>
        <v>5950</v>
      </c>
      <c r="F68" s="62" t="s">
        <v>137</v>
      </c>
      <c r="P68" s="65">
        <f t="shared" si="8"/>
        <v>5950</v>
      </c>
      <c r="Q68" s="66">
        <f t="shared" si="9"/>
        <v>950</v>
      </c>
      <c r="R68" s="67" t="b">
        <f t="shared" si="6"/>
        <v>1</v>
      </c>
    </row>
    <row r="69" spans="1:24" x14ac:dyDescent="0.25">
      <c r="A69" s="107"/>
      <c r="B69" s="107" t="s">
        <v>108</v>
      </c>
      <c r="C69" s="107">
        <f>C58+C61+C67+C68</f>
        <v>131264.85967999999</v>
      </c>
      <c r="D69" s="107">
        <f t="shared" ref="D69:E69" si="26">D58+D61+D67+D68</f>
        <v>22684.977325</v>
      </c>
      <c r="E69" s="107">
        <f t="shared" si="26"/>
        <v>153949.83700499998</v>
      </c>
      <c r="P69" s="65">
        <f>C69*1.19</f>
        <v>156205.18301919999</v>
      </c>
      <c r="Q69" s="66">
        <f t="shared" si="9"/>
        <v>24940.3233392</v>
      </c>
      <c r="R69" s="67" t="b">
        <f t="shared" si="6"/>
        <v>0</v>
      </c>
      <c r="S69" s="62" t="s">
        <v>141</v>
      </c>
    </row>
    <row r="70" spans="1:24" x14ac:dyDescent="0.25">
      <c r="A70" s="313" t="s">
        <v>109</v>
      </c>
      <c r="B70" s="313"/>
      <c r="C70" s="313"/>
      <c r="D70" s="313"/>
      <c r="E70" s="313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07"/>
      <c r="B73" s="107" t="s">
        <v>114</v>
      </c>
      <c r="C73" s="107">
        <f>C71+C72</f>
        <v>0</v>
      </c>
      <c r="D73" s="107">
        <f t="shared" ref="D73:E73" si="27">D71+D72</f>
        <v>0</v>
      </c>
      <c r="E73" s="107">
        <f t="shared" si="27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314" t="s">
        <v>115</v>
      </c>
      <c r="B74" s="314"/>
      <c r="C74" s="314"/>
      <c r="D74" s="314"/>
      <c r="E74" s="314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v>0</v>
      </c>
      <c r="D75" s="103">
        <f>19/100*C75</f>
        <v>0</v>
      </c>
      <c r="E75" s="103">
        <f>C75+D75</f>
        <v>0</v>
      </c>
      <c r="F75" s="62" t="s">
        <v>137</v>
      </c>
      <c r="P75" s="65">
        <f t="shared" si="8"/>
        <v>0</v>
      </c>
      <c r="Q75" s="66">
        <f t="shared" si="9"/>
        <v>0</v>
      </c>
      <c r="R75" s="67" t="b">
        <f t="shared" si="6"/>
        <v>1</v>
      </c>
      <c r="X75" s="76"/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/>
    </row>
    <row r="77" spans="1:24" x14ac:dyDescent="0.25">
      <c r="A77" s="107"/>
      <c r="B77" s="107" t="s">
        <v>120</v>
      </c>
      <c r="C77" s="107">
        <f>C75+C76</f>
        <v>0</v>
      </c>
      <c r="D77" s="107">
        <f t="shared" ref="D77:E77" si="28">D75+D76</f>
        <v>0</v>
      </c>
      <c r="E77" s="107">
        <f t="shared" si="28"/>
        <v>0</v>
      </c>
      <c r="P77" s="65">
        <f t="shared" si="8"/>
        <v>0</v>
      </c>
      <c r="Q77" s="66">
        <f t="shared" si="9"/>
        <v>0</v>
      </c>
      <c r="R77" s="67" t="b">
        <f t="shared" si="6"/>
        <v>1</v>
      </c>
    </row>
    <row r="78" spans="1:24" ht="30" customHeight="1" x14ac:dyDescent="0.25">
      <c r="A78" s="315" t="s">
        <v>121</v>
      </c>
      <c r="B78" s="315"/>
      <c r="C78" s="109">
        <f>C77+C73+C69+C56+C46+C20+C17</f>
        <v>2243321.9396799994</v>
      </c>
      <c r="D78" s="109">
        <f>D77+D73+D69+D56+D46+D20+D17</f>
        <v>423975.82252499997</v>
      </c>
      <c r="E78" s="109">
        <f>C78+D78</f>
        <v>2667297.7622049991</v>
      </c>
      <c r="P78" s="65">
        <f t="shared" si="8"/>
        <v>2669553.1082191993</v>
      </c>
      <c r="Q78" s="66">
        <f t="shared" si="9"/>
        <v>426231.16853919986</v>
      </c>
      <c r="R78" s="67" t="b">
        <f t="shared" si="6"/>
        <v>0</v>
      </c>
    </row>
    <row r="79" spans="1:24" ht="31.5" x14ac:dyDescent="0.25">
      <c r="A79" s="110"/>
      <c r="B79" s="110" t="s">
        <v>122</v>
      </c>
      <c r="C79" s="110">
        <f>C14+C15+C16+C20+C48+C51+C59</f>
        <v>1978625.64</v>
      </c>
      <c r="D79" s="110">
        <f>-D14+D15+D16+D20+D48+D51+D59</f>
        <v>375938.87160000001</v>
      </c>
      <c r="E79" s="110">
        <f>-E14+E15+E16+E20+E48+E51+E59</f>
        <v>2354564.5115999999</v>
      </c>
      <c r="F79" s="62" t="s">
        <v>142</v>
      </c>
      <c r="G79" s="78">
        <f>C79+D79</f>
        <v>2354564.5115999999</v>
      </c>
      <c r="H79" s="62" t="b">
        <f>G79=E79</f>
        <v>1</v>
      </c>
      <c r="I79" s="78">
        <f>E79-G79</f>
        <v>0</v>
      </c>
      <c r="P79" s="65">
        <f t="shared" si="8"/>
        <v>2354564.5115999999</v>
      </c>
      <c r="Q79" s="66">
        <f t="shared" si="9"/>
        <v>375938.87160000001</v>
      </c>
      <c r="R79" s="67" t="b">
        <f t="shared" si="6"/>
        <v>1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375938.87160000001</v>
      </c>
      <c r="G81" s="78">
        <f>D79-F81</f>
        <v>0</v>
      </c>
      <c r="H81" s="78"/>
    </row>
    <row r="82" spans="2:8" hidden="1" x14ac:dyDescent="0.25">
      <c r="B82" s="82" t="s">
        <v>151</v>
      </c>
      <c r="C82" s="83">
        <f>SUMIFS(E13:E76,F13:F76,"=BS")</f>
        <v>2639362.520025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27935.242180000001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901.60471347331577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46" t="s">
        <v>127</v>
      </c>
      <c r="D88" s="246"/>
      <c r="E88" s="246"/>
    </row>
    <row r="89" spans="2:8" x14ac:dyDescent="0.25">
      <c r="B89" s="91" t="s">
        <v>144</v>
      </c>
      <c r="C89" s="91" t="s">
        <v>145</v>
      </c>
      <c r="D89" s="92"/>
      <c r="E89" s="92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7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9"/>
  <sheetViews>
    <sheetView view="pageBreakPreview" topLeftCell="A63" zoomScaleNormal="100" zoomScaleSheetLayoutView="100" workbookViewId="0">
      <selection activeCell="X87" sqref="X87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customWidth="1"/>
    <col min="25" max="25" width="15.5703125" style="62" bestFit="1" customWidth="1"/>
    <col min="26" max="16384" width="9.140625" style="62"/>
  </cols>
  <sheetData>
    <row r="1" spans="1:21" x14ac:dyDescent="0.25">
      <c r="A1" s="241" t="s">
        <v>146</v>
      </c>
      <c r="B1" s="241"/>
      <c r="C1" s="241"/>
      <c r="D1" s="241"/>
      <c r="E1" s="241"/>
    </row>
    <row r="2" spans="1:21" ht="12.75" customHeight="1" x14ac:dyDescent="0.25">
      <c r="C2" s="242"/>
      <c r="D2" s="242"/>
      <c r="E2" s="242"/>
    </row>
    <row r="3" spans="1:21" x14ac:dyDescent="0.25">
      <c r="A3" s="244" t="s">
        <v>171</v>
      </c>
      <c r="B3" s="244"/>
      <c r="C3" s="244"/>
      <c r="D3" s="244"/>
      <c r="E3" s="244"/>
    </row>
    <row r="4" spans="1:21" ht="14.25" customHeight="1" x14ac:dyDescent="0.25">
      <c r="A4" s="244" t="s">
        <v>150</v>
      </c>
      <c r="B4" s="244"/>
      <c r="C4" s="244"/>
      <c r="D4" s="244"/>
      <c r="E4" s="244"/>
      <c r="F4" s="60"/>
    </row>
    <row r="5" spans="1:21" ht="44.25" customHeight="1" x14ac:dyDescent="0.25">
      <c r="A5" s="245" t="s">
        <v>148</v>
      </c>
      <c r="B5" s="245"/>
      <c r="C5" s="245"/>
      <c r="D5" s="245"/>
      <c r="E5" s="245"/>
      <c r="F5" s="60"/>
    </row>
    <row r="6" spans="1:21" ht="18" customHeight="1" x14ac:dyDescent="0.25">
      <c r="A6" s="244" t="s">
        <v>149</v>
      </c>
      <c r="B6" s="244"/>
      <c r="C6" s="244"/>
      <c r="D6" s="244"/>
      <c r="E6" s="244"/>
      <c r="F6" s="59"/>
    </row>
    <row r="7" spans="1:21" ht="6" customHeight="1" x14ac:dyDescent="0.25">
      <c r="B7" s="244"/>
      <c r="C7" s="244"/>
      <c r="D7" s="244"/>
      <c r="E7" s="244"/>
      <c r="F7" s="244"/>
    </row>
    <row r="8" spans="1:21" x14ac:dyDescent="0.25">
      <c r="A8" s="243" t="s">
        <v>0</v>
      </c>
      <c r="B8" s="243" t="s">
        <v>1</v>
      </c>
      <c r="C8" s="243" t="s">
        <v>2</v>
      </c>
      <c r="D8" s="243"/>
      <c r="E8" s="243"/>
      <c r="F8" s="248" t="s">
        <v>135</v>
      </c>
      <c r="G8" s="249" t="s">
        <v>136</v>
      </c>
      <c r="M8" s="250"/>
      <c r="N8" s="251"/>
      <c r="O8" s="251"/>
      <c r="P8" s="251"/>
      <c r="Q8" s="251"/>
    </row>
    <row r="9" spans="1:21" ht="31.5" x14ac:dyDescent="0.25">
      <c r="A9" s="243"/>
      <c r="B9" s="243"/>
      <c r="C9" s="93" t="s">
        <v>3</v>
      </c>
      <c r="D9" s="93" t="s">
        <v>4</v>
      </c>
      <c r="E9" s="93" t="s">
        <v>5</v>
      </c>
      <c r="F9" s="248"/>
      <c r="G9" s="249"/>
    </row>
    <row r="10" spans="1:21" x14ac:dyDescent="0.25">
      <c r="A10" s="243"/>
      <c r="B10" s="243"/>
      <c r="C10" s="93" t="s">
        <v>6</v>
      </c>
      <c r="D10" s="93" t="s">
        <v>6</v>
      </c>
      <c r="E10" s="93" t="s">
        <v>6</v>
      </c>
      <c r="F10" s="248"/>
      <c r="G10" s="249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316" t="s">
        <v>7</v>
      </c>
      <c r="B12" s="316"/>
      <c r="C12" s="316"/>
      <c r="D12" s="316"/>
      <c r="E12" s="316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23"/>
      <c r="B17" s="123" t="s">
        <v>16</v>
      </c>
      <c r="C17" s="124">
        <f>SUM(C13:C16)</f>
        <v>0</v>
      </c>
      <c r="D17" s="124">
        <f>SUM(D13:D16)</f>
        <v>0</v>
      </c>
      <c r="E17" s="124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316" t="s">
        <v>17</v>
      </c>
      <c r="B18" s="316"/>
      <c r="C18" s="316"/>
      <c r="D18" s="316"/>
      <c r="E18" s="316"/>
      <c r="H18" s="68"/>
      <c r="I18" s="253" t="s">
        <v>139</v>
      </c>
      <c r="J18" s="253"/>
      <c r="K18" s="253"/>
      <c r="L18" s="253"/>
      <c r="M18" s="253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53"/>
      <c r="J19" s="253"/>
      <c r="K19" s="253"/>
      <c r="L19" s="253"/>
      <c r="M19" s="253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23"/>
      <c r="B20" s="123" t="s">
        <v>20</v>
      </c>
      <c r="C20" s="124">
        <f>C19</f>
        <v>0</v>
      </c>
      <c r="D20" s="124">
        <f>D19</f>
        <v>0</v>
      </c>
      <c r="E20" s="124">
        <f>E19</f>
        <v>0</v>
      </c>
      <c r="H20" s="72"/>
      <c r="I20" s="253"/>
      <c r="J20" s="253"/>
      <c r="K20" s="253"/>
      <c r="L20" s="253"/>
      <c r="M20" s="253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316" t="s">
        <v>21</v>
      </c>
      <c r="B21" s="316"/>
      <c r="C21" s="316"/>
      <c r="D21" s="316"/>
      <c r="E21" s="316"/>
      <c r="H21" s="68"/>
      <c r="I21" s="253"/>
      <c r="J21" s="253"/>
      <c r="K21" s="253"/>
      <c r="L21" s="253"/>
      <c r="M21" s="253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118" customFormat="1" ht="20.25" customHeigh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5" si="10">C22*19%</f>
        <v>0</v>
      </c>
      <c r="E22" s="112">
        <f t="shared" ref="E22" si="11">SUM(E23:E25)</f>
        <v>0</v>
      </c>
      <c r="H22" s="119"/>
      <c r="I22" s="253" t="s">
        <v>140</v>
      </c>
      <c r="J22" s="253"/>
      <c r="K22" s="253"/>
      <c r="L22" s="253"/>
      <c r="M22" s="253"/>
      <c r="P22" s="120">
        <f t="shared" si="8"/>
        <v>0</v>
      </c>
      <c r="Q22" s="121">
        <f t="shared" si="9"/>
        <v>0</v>
      </c>
      <c r="R22" s="118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53"/>
      <c r="J23" s="253"/>
      <c r="K23" s="253"/>
      <c r="L23" s="253"/>
      <c r="M23" s="253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53"/>
      <c r="J24" s="253"/>
      <c r="K24" s="253"/>
      <c r="L24" s="253"/>
      <c r="M24" s="253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53"/>
      <c r="J25" s="253"/>
      <c r="K25" s="253"/>
      <c r="L25" s="253"/>
      <c r="M25" s="253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53"/>
      <c r="J26" s="253"/>
      <c r="K26" s="253"/>
      <c r="L26" s="253"/>
      <c r="M26" s="253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0</v>
      </c>
      <c r="D27" s="96">
        <f t="shared" si="10"/>
        <v>0</v>
      </c>
      <c r="E27" s="96">
        <f t="shared" si="12"/>
        <v>0</v>
      </c>
      <c r="F27" s="67" t="s">
        <v>138</v>
      </c>
      <c r="H27" s="68"/>
      <c r="I27" s="253"/>
      <c r="J27" s="253"/>
      <c r="K27" s="253"/>
      <c r="L27" s="253"/>
      <c r="M27" s="253"/>
      <c r="P27" s="65">
        <f t="shared" si="8"/>
        <v>0</v>
      </c>
      <c r="Q27" s="66">
        <f t="shared" si="9"/>
        <v>0</v>
      </c>
      <c r="R27" s="67" t="b">
        <f t="shared" si="6"/>
        <v>1</v>
      </c>
    </row>
    <row r="28" spans="1:24" ht="34.5" customHeight="1" x14ac:dyDescent="0.25">
      <c r="A28" s="97" t="s">
        <v>34</v>
      </c>
      <c r="B28" s="95" t="s">
        <v>35</v>
      </c>
      <c r="C28" s="98">
        <v>0</v>
      </c>
      <c r="D28" s="96">
        <f t="shared" si="10"/>
        <v>0</v>
      </c>
      <c r="E28" s="96">
        <f t="shared" si="12"/>
        <v>0</v>
      </c>
      <c r="F28" s="67" t="s">
        <v>138</v>
      </c>
      <c r="H28" s="68"/>
      <c r="I28" s="68"/>
      <c r="P28" s="65">
        <f t="shared" si="8"/>
        <v>0</v>
      </c>
      <c r="Q28" s="66">
        <f t="shared" si="9"/>
        <v>0</v>
      </c>
      <c r="R28" s="67" t="b">
        <f t="shared" si="6"/>
        <v>1</v>
      </c>
    </row>
    <row r="29" spans="1:24" s="118" customFormat="1" x14ac:dyDescent="0.25">
      <c r="A29" s="111" t="s">
        <v>36</v>
      </c>
      <c r="B29" s="111" t="s">
        <v>37</v>
      </c>
      <c r="C29" s="112">
        <f>SUM(C30:C35)</f>
        <v>0</v>
      </c>
      <c r="D29" s="112">
        <f t="shared" si="10"/>
        <v>0</v>
      </c>
      <c r="E29" s="112">
        <f t="shared" ref="E29" si="13">SUM(E30:E35)</f>
        <v>0</v>
      </c>
      <c r="H29" s="119"/>
      <c r="I29" s="119"/>
      <c r="P29" s="120">
        <f t="shared" si="8"/>
        <v>0</v>
      </c>
      <c r="Q29" s="121">
        <f t="shared" si="9"/>
        <v>0</v>
      </c>
      <c r="R29" s="118" t="b">
        <f t="shared" si="6"/>
        <v>1</v>
      </c>
      <c r="X29" s="122"/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0</v>
      </c>
      <c r="D32" s="96">
        <f t="shared" si="10"/>
        <v>0</v>
      </c>
      <c r="E32" s="96">
        <f>C32+D32</f>
        <v>0</v>
      </c>
      <c r="F32" s="62" t="s">
        <v>138</v>
      </c>
      <c r="H32" s="68"/>
      <c r="I32" s="68"/>
      <c r="P32" s="65">
        <f t="shared" si="8"/>
        <v>0</v>
      </c>
      <c r="Q32" s="66">
        <f t="shared" si="9"/>
        <v>0</v>
      </c>
      <c r="R32" s="67" t="b">
        <f t="shared" si="6"/>
        <v>1</v>
      </c>
    </row>
    <row r="33" spans="1:24" ht="31.5" x14ac:dyDescent="0.25">
      <c r="A33" s="95" t="s">
        <v>44</v>
      </c>
      <c r="B33" s="95" t="s">
        <v>45</v>
      </c>
      <c r="C33" s="96">
        <v>0</v>
      </c>
      <c r="D33" s="96">
        <f t="shared" si="10"/>
        <v>0</v>
      </c>
      <c r="E33" s="96">
        <f t="shared" si="14"/>
        <v>0</v>
      </c>
      <c r="F33" s="62" t="s">
        <v>138</v>
      </c>
      <c r="H33" s="68"/>
      <c r="I33" s="68"/>
      <c r="P33" s="65">
        <f t="shared" si="8"/>
        <v>0</v>
      </c>
      <c r="Q33" s="66">
        <f t="shared" si="9"/>
        <v>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0</v>
      </c>
      <c r="D34" s="96">
        <f t="shared" si="10"/>
        <v>0</v>
      </c>
      <c r="E34" s="96">
        <f t="shared" si="14"/>
        <v>0</v>
      </c>
      <c r="F34" s="67" t="s">
        <v>138</v>
      </c>
      <c r="H34" s="68"/>
      <c r="I34" s="68"/>
      <c r="P34" s="65">
        <f t="shared" si="8"/>
        <v>0</v>
      </c>
      <c r="Q34" s="66">
        <f t="shared" si="9"/>
        <v>0</v>
      </c>
      <c r="R34" s="67" t="b">
        <f t="shared" si="6"/>
        <v>1</v>
      </c>
    </row>
    <row r="35" spans="1:24" x14ac:dyDescent="0.25">
      <c r="A35" s="95" t="s">
        <v>48</v>
      </c>
      <c r="B35" s="95" t="s">
        <v>49</v>
      </c>
      <c r="C35" s="96">
        <v>0</v>
      </c>
      <c r="D35" s="96">
        <f t="shared" si="10"/>
        <v>0</v>
      </c>
      <c r="E35" s="96">
        <f t="shared" si="14"/>
        <v>0</v>
      </c>
      <c r="F35" s="67" t="s">
        <v>138</v>
      </c>
      <c r="H35" s="68"/>
      <c r="I35" s="68"/>
      <c r="P35" s="65">
        <f t="shared" si="8"/>
        <v>0</v>
      </c>
      <c r="Q35" s="66">
        <f t="shared" si="9"/>
        <v>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10000</v>
      </c>
      <c r="D36" s="96">
        <f t="shared" si="10"/>
        <v>1900</v>
      </c>
      <c r="E36" s="96">
        <f t="shared" si="14"/>
        <v>11900</v>
      </c>
      <c r="F36" s="62" t="s">
        <v>137</v>
      </c>
      <c r="H36" s="68"/>
      <c r="I36" s="68"/>
      <c r="P36" s="65">
        <f t="shared" si="8"/>
        <v>11900</v>
      </c>
      <c r="Q36" s="66">
        <f t="shared" si="9"/>
        <v>1900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69000</v>
      </c>
      <c r="D37" s="112">
        <f t="shared" si="10"/>
        <v>13110</v>
      </c>
      <c r="E37" s="112">
        <f t="shared" ref="E37" si="15">SUM(E38:E39)</f>
        <v>82110</v>
      </c>
      <c r="H37" s="68"/>
      <c r="I37" s="68"/>
      <c r="P37" s="65">
        <f t="shared" si="8"/>
        <v>82110</v>
      </c>
      <c r="Q37" s="66">
        <f t="shared" si="9"/>
        <v>13110</v>
      </c>
      <c r="R37" s="67" t="b">
        <f t="shared" si="6"/>
        <v>1</v>
      </c>
      <c r="X37" s="74"/>
    </row>
    <row r="38" spans="1:24" ht="31.5" x14ac:dyDescent="0.25">
      <c r="A38" s="95" t="s">
        <v>54</v>
      </c>
      <c r="B38" s="95" t="s">
        <v>55</v>
      </c>
      <c r="C38" s="96">
        <v>69000</v>
      </c>
      <c r="D38" s="96">
        <f t="shared" si="10"/>
        <v>13110</v>
      </c>
      <c r="E38" s="96">
        <f>C38+D38</f>
        <v>82110</v>
      </c>
      <c r="F38" s="62" t="s">
        <v>137</v>
      </c>
      <c r="H38" s="68"/>
      <c r="I38" s="68"/>
      <c r="P38" s="65">
        <f t="shared" si="8"/>
        <v>82110</v>
      </c>
      <c r="Q38" s="66">
        <f t="shared" si="9"/>
        <v>13110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0</v>
      </c>
      <c r="D39" s="96">
        <f t="shared" si="10"/>
        <v>0</v>
      </c>
      <c r="E39" s="96">
        <f>C39+D39</f>
        <v>0</v>
      </c>
      <c r="F39" s="62" t="s">
        <v>137</v>
      </c>
      <c r="H39" s="68"/>
      <c r="I39" s="68"/>
      <c r="P39" s="65">
        <f t="shared" si="8"/>
        <v>0</v>
      </c>
      <c r="Q39" s="66">
        <f t="shared" si="9"/>
        <v>0</v>
      </c>
      <c r="R39" s="67" t="b">
        <f t="shared" si="6"/>
        <v>1</v>
      </c>
      <c r="X39" s="74"/>
    </row>
    <row r="40" spans="1:24" x14ac:dyDescent="0.25">
      <c r="A40" s="111" t="s">
        <v>58</v>
      </c>
      <c r="B40" s="111" t="s">
        <v>59</v>
      </c>
      <c r="C40" s="112">
        <f>C41+C44+C45</f>
        <v>0</v>
      </c>
      <c r="D40" s="112">
        <f t="shared" si="10"/>
        <v>0</v>
      </c>
      <c r="E40" s="112">
        <f>E41+E44+E45</f>
        <v>0</v>
      </c>
      <c r="H40" s="68"/>
      <c r="I40" s="68"/>
      <c r="P40" s="65">
        <f t="shared" si="8"/>
        <v>0</v>
      </c>
      <c r="Q40" s="66">
        <f t="shared" si="9"/>
        <v>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0</v>
      </c>
      <c r="D41" s="96">
        <f t="shared" si="10"/>
        <v>0</v>
      </c>
      <c r="E41" s="96">
        <f>E42+E43</f>
        <v>0</v>
      </c>
      <c r="H41" s="68"/>
      <c r="I41" s="68"/>
      <c r="P41" s="65">
        <f t="shared" si="8"/>
        <v>0</v>
      </c>
      <c r="Q41" s="66">
        <f t="shared" si="9"/>
        <v>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0</v>
      </c>
      <c r="D42" s="96">
        <f t="shared" si="10"/>
        <v>0</v>
      </c>
      <c r="E42" s="96">
        <f>C42+D42</f>
        <v>0</v>
      </c>
      <c r="F42" s="67" t="s">
        <v>138</v>
      </c>
      <c r="H42" s="68"/>
      <c r="I42" s="68"/>
      <c r="P42" s="65">
        <f t="shared" si="8"/>
        <v>0</v>
      </c>
      <c r="Q42" s="66">
        <f t="shared" si="9"/>
        <v>0</v>
      </c>
      <c r="R42" s="67" t="b">
        <f t="shared" si="6"/>
        <v>1</v>
      </c>
    </row>
    <row r="43" spans="1:24" ht="63" x14ac:dyDescent="0.25">
      <c r="A43" s="95" t="s">
        <v>64</v>
      </c>
      <c r="B43" s="95" t="s">
        <v>65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0</v>
      </c>
      <c r="D44" s="96">
        <f t="shared" si="10"/>
        <v>0</v>
      </c>
      <c r="E44" s="96">
        <f>C44+D44</f>
        <v>0</v>
      </c>
      <c r="F44" s="62" t="s">
        <v>138</v>
      </c>
      <c r="H44" s="68"/>
      <c r="I44" s="68"/>
      <c r="P44" s="65">
        <f t="shared" si="8"/>
        <v>0</v>
      </c>
      <c r="Q44" s="66">
        <f t="shared" si="9"/>
        <v>0</v>
      </c>
      <c r="R44" s="67" t="b">
        <f t="shared" si="6"/>
        <v>1</v>
      </c>
    </row>
    <row r="45" spans="1:24" ht="54" customHeight="1" x14ac:dyDescent="0.25">
      <c r="A45" s="95" t="s">
        <v>68</v>
      </c>
      <c r="B45" s="99" t="s">
        <v>69</v>
      </c>
      <c r="C45" s="96">
        <v>0</v>
      </c>
      <c r="D45" s="96">
        <f t="shared" si="10"/>
        <v>0</v>
      </c>
      <c r="E45" s="96">
        <f>C45+D45</f>
        <v>0</v>
      </c>
      <c r="F45" s="62" t="s">
        <v>138</v>
      </c>
      <c r="H45" s="68"/>
      <c r="I45" s="68"/>
      <c r="P45" s="65">
        <f t="shared" si="8"/>
        <v>0</v>
      </c>
      <c r="Q45" s="66">
        <f t="shared" si="9"/>
        <v>0</v>
      </c>
      <c r="R45" s="67" t="b">
        <f t="shared" si="6"/>
        <v>1</v>
      </c>
    </row>
    <row r="46" spans="1:24" s="67" customFormat="1" x14ac:dyDescent="0.25">
      <c r="A46" s="123"/>
      <c r="B46" s="123" t="s">
        <v>70</v>
      </c>
      <c r="C46" s="124">
        <f>C40+C37+C36+C29+C28+C27+C26+C22</f>
        <v>79000</v>
      </c>
      <c r="D46" s="124">
        <f t="shared" ref="D46" si="16">D40+D37+D36+D29+D28+D27+D26+D22</f>
        <v>15010</v>
      </c>
      <c r="E46" s="124">
        <f>E40+E37+E36+E29+E28+E27+E26+E22</f>
        <v>94010</v>
      </c>
      <c r="H46" s="72"/>
      <c r="I46" s="72"/>
      <c r="P46" s="65">
        <f t="shared" si="8"/>
        <v>94010</v>
      </c>
      <c r="Q46" s="66">
        <f t="shared" si="9"/>
        <v>15010</v>
      </c>
      <c r="R46" s="67" t="b">
        <f t="shared" si="6"/>
        <v>1</v>
      </c>
    </row>
    <row r="47" spans="1:24" ht="28.5" customHeight="1" x14ac:dyDescent="0.25">
      <c r="A47" s="316" t="s">
        <v>71</v>
      </c>
      <c r="B47" s="316"/>
      <c r="C47" s="316"/>
      <c r="D47" s="316"/>
      <c r="E47" s="316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</row>
    <row r="48" spans="1:24" s="70" customFormat="1" x14ac:dyDescent="0.25">
      <c r="A48" s="95" t="s">
        <v>72</v>
      </c>
      <c r="B48" s="95" t="s">
        <v>73</v>
      </c>
      <c r="C48" s="96">
        <f>SUM(C49:C50)</f>
        <v>0</v>
      </c>
      <c r="D48" s="96">
        <f t="shared" ref="D48:E48" si="17">SUM(D49:D50)</f>
        <v>0</v>
      </c>
      <c r="E48" s="96">
        <f t="shared" si="17"/>
        <v>0</v>
      </c>
      <c r="G48" s="70" t="s">
        <v>136</v>
      </c>
      <c r="H48" s="73"/>
      <c r="I48" s="73"/>
      <c r="P48" s="65">
        <f t="shared" si="8"/>
        <v>0</v>
      </c>
      <c r="Q48" s="66">
        <f t="shared" si="9"/>
        <v>0</v>
      </c>
      <c r="R48" s="67" t="b">
        <f t="shared" si="6"/>
        <v>1</v>
      </c>
      <c r="S48" s="62" t="b">
        <f>Q48=D48</f>
        <v>1</v>
      </c>
    </row>
    <row r="49" spans="1:25" hidden="1" x14ac:dyDescent="0.25">
      <c r="A49" s="100" t="s">
        <v>128</v>
      </c>
      <c r="B49" s="101" t="s">
        <v>73</v>
      </c>
      <c r="C49" s="96">
        <v>0</v>
      </c>
      <c r="D49" s="96">
        <f t="shared" ref="D49:D55" si="18">C49*19%</f>
        <v>0</v>
      </c>
      <c r="E49" s="96">
        <f>C49+D49</f>
        <v>0</v>
      </c>
      <c r="F49" s="67" t="s">
        <v>138</v>
      </c>
      <c r="H49" s="68"/>
      <c r="I49" s="68"/>
      <c r="P49" s="65">
        <f t="shared" si="8"/>
        <v>0</v>
      </c>
      <c r="Q49" s="66">
        <f t="shared" si="9"/>
        <v>0</v>
      </c>
      <c r="R49" s="67" t="b">
        <f t="shared" si="6"/>
        <v>1</v>
      </c>
    </row>
    <row r="50" spans="1:25" ht="47.25" hidden="1" x14ac:dyDescent="0.25">
      <c r="A50" s="100" t="s">
        <v>129</v>
      </c>
      <c r="B50" s="101" t="s">
        <v>130</v>
      </c>
      <c r="C50" s="96">
        <v>0</v>
      </c>
      <c r="D50" s="96">
        <f t="shared" si="18"/>
        <v>0</v>
      </c>
      <c r="E50" s="96">
        <f t="shared" ref="E50:E55" si="19">C50+D50</f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5" ht="31.5" x14ac:dyDescent="0.25">
      <c r="A51" s="95" t="s">
        <v>74</v>
      </c>
      <c r="B51" s="95" t="s">
        <v>75</v>
      </c>
      <c r="C51" s="96">
        <v>0</v>
      </c>
      <c r="D51" s="96">
        <f t="shared" si="18"/>
        <v>0</v>
      </c>
      <c r="E51" s="96">
        <f t="shared" si="19"/>
        <v>0</v>
      </c>
      <c r="F51" s="67" t="s">
        <v>138</v>
      </c>
      <c r="G51" s="62" t="s">
        <v>136</v>
      </c>
      <c r="H51" s="68"/>
      <c r="I51" s="68"/>
      <c r="P51" s="65">
        <f t="shared" si="8"/>
        <v>0</v>
      </c>
      <c r="Q51" s="66">
        <f t="shared" si="9"/>
        <v>0</v>
      </c>
      <c r="R51" s="67" t="b">
        <f t="shared" si="6"/>
        <v>1</v>
      </c>
      <c r="S51" s="62" t="b">
        <f>Q51=D51</f>
        <v>1</v>
      </c>
    </row>
    <row r="52" spans="1:25" ht="31.5" x14ac:dyDescent="0.25">
      <c r="A52" s="95" t="s">
        <v>76</v>
      </c>
      <c r="B52" s="95" t="s">
        <v>77</v>
      </c>
      <c r="C52" s="96">
        <v>0</v>
      </c>
      <c r="D52" s="96">
        <f t="shared" si="18"/>
        <v>0</v>
      </c>
      <c r="E52" s="96">
        <f t="shared" si="19"/>
        <v>0</v>
      </c>
      <c r="F52" s="67" t="s">
        <v>138</v>
      </c>
      <c r="H52" s="68"/>
      <c r="I52" s="68"/>
      <c r="P52" s="65">
        <f t="shared" si="8"/>
        <v>0</v>
      </c>
      <c r="Q52" s="66">
        <f t="shared" si="9"/>
        <v>0</v>
      </c>
      <c r="R52" s="67" t="b">
        <f t="shared" si="6"/>
        <v>1</v>
      </c>
    </row>
    <row r="53" spans="1:25" ht="47.25" x14ac:dyDescent="0.25">
      <c r="A53" s="95" t="s">
        <v>78</v>
      </c>
      <c r="B53" s="95" t="s">
        <v>79</v>
      </c>
      <c r="C53" s="96">
        <v>0</v>
      </c>
      <c r="D53" s="96">
        <f t="shared" si="18"/>
        <v>0</v>
      </c>
      <c r="E53" s="96">
        <f t="shared" si="19"/>
        <v>0</v>
      </c>
      <c r="F53" s="67" t="s">
        <v>138</v>
      </c>
      <c r="H53" s="68"/>
      <c r="I53" s="68"/>
      <c r="P53" s="65">
        <f t="shared" si="8"/>
        <v>0</v>
      </c>
      <c r="Q53" s="66">
        <f t="shared" si="9"/>
        <v>0</v>
      </c>
      <c r="R53" s="67" t="b">
        <f t="shared" si="6"/>
        <v>1</v>
      </c>
    </row>
    <row r="54" spans="1:25" s="67" customFormat="1" x14ac:dyDescent="0.25">
      <c r="A54" s="95" t="s">
        <v>80</v>
      </c>
      <c r="B54" s="95" t="s">
        <v>81</v>
      </c>
      <c r="C54" s="96">
        <v>0</v>
      </c>
      <c r="D54" s="96">
        <f t="shared" si="18"/>
        <v>0</v>
      </c>
      <c r="E54" s="96">
        <f t="shared" si="19"/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5" x14ac:dyDescent="0.25">
      <c r="A55" s="95" t="s">
        <v>82</v>
      </c>
      <c r="B55" s="95" t="s">
        <v>83</v>
      </c>
      <c r="C55" s="96">
        <v>0</v>
      </c>
      <c r="D55" s="96">
        <f t="shared" si="18"/>
        <v>0</v>
      </c>
      <c r="E55" s="96">
        <f t="shared" si="19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5" x14ac:dyDescent="0.25">
      <c r="A56" s="123"/>
      <c r="B56" s="123" t="s">
        <v>84</v>
      </c>
      <c r="C56" s="125">
        <f>C48+C51+C52+C53+C54+C55</f>
        <v>0</v>
      </c>
      <c r="D56" s="125">
        <f t="shared" ref="D56:E56" si="20">D48+D51+D52+D53+D54+D55</f>
        <v>0</v>
      </c>
      <c r="E56" s="125">
        <f t="shared" si="20"/>
        <v>0</v>
      </c>
      <c r="H56" s="68"/>
      <c r="I56" s="68"/>
      <c r="P56" s="65">
        <f t="shared" si="8"/>
        <v>0</v>
      </c>
      <c r="Q56" s="66">
        <f t="shared" si="9"/>
        <v>0</v>
      </c>
      <c r="R56" s="67" t="b">
        <f t="shared" si="6"/>
        <v>1</v>
      </c>
    </row>
    <row r="57" spans="1:25" x14ac:dyDescent="0.25">
      <c r="A57" s="316" t="s">
        <v>85</v>
      </c>
      <c r="B57" s="316"/>
      <c r="C57" s="316"/>
      <c r="D57" s="316"/>
      <c r="E57" s="316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/>
    </row>
    <row r="58" spans="1:25" x14ac:dyDescent="0.25">
      <c r="A58" s="95" t="s">
        <v>86</v>
      </c>
      <c r="B58" s="95" t="s">
        <v>87</v>
      </c>
      <c r="C58" s="96">
        <f>C59+C60</f>
        <v>0</v>
      </c>
      <c r="D58" s="96">
        <f t="shared" ref="D58:D60" si="21">C58*19%</f>
        <v>0</v>
      </c>
      <c r="E58" s="96">
        <f t="shared" ref="E58" si="22">E59+E60</f>
        <v>0</v>
      </c>
      <c r="F58" s="67"/>
      <c r="H58" s="68"/>
      <c r="I58" s="68"/>
      <c r="P58" s="65">
        <f t="shared" si="8"/>
        <v>0</v>
      </c>
      <c r="Q58" s="66">
        <f t="shared" si="9"/>
        <v>0</v>
      </c>
      <c r="R58" s="67" t="b">
        <f t="shared" si="6"/>
        <v>1</v>
      </c>
      <c r="Y58" s="75"/>
    </row>
    <row r="59" spans="1:25" ht="31.5" x14ac:dyDescent="0.25">
      <c r="A59" s="95" t="s">
        <v>88</v>
      </c>
      <c r="B59" s="95" t="s">
        <v>89</v>
      </c>
      <c r="C59" s="96">
        <v>0</v>
      </c>
      <c r="D59" s="96">
        <f t="shared" si="21"/>
        <v>0</v>
      </c>
      <c r="E59" s="96">
        <f>C59+D59</f>
        <v>0</v>
      </c>
      <c r="F59" s="67" t="s">
        <v>138</v>
      </c>
      <c r="G59" s="62" t="s">
        <v>136</v>
      </c>
      <c r="H59" s="68"/>
      <c r="I59" s="68"/>
      <c r="P59" s="65">
        <f t="shared" si="8"/>
        <v>0</v>
      </c>
      <c r="Q59" s="66">
        <f t="shared" si="9"/>
        <v>0</v>
      </c>
      <c r="R59" s="67" t="b">
        <f t="shared" si="6"/>
        <v>1</v>
      </c>
      <c r="S59" s="62" t="b">
        <f>Q59=D59</f>
        <v>1</v>
      </c>
    </row>
    <row r="60" spans="1:25" x14ac:dyDescent="0.25">
      <c r="A60" s="95" t="s">
        <v>90</v>
      </c>
      <c r="B60" s="95" t="s">
        <v>91</v>
      </c>
      <c r="C60" s="96">
        <v>0</v>
      </c>
      <c r="D60" s="96">
        <f t="shared" si="21"/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5" x14ac:dyDescent="0.25">
      <c r="A61" s="95" t="s">
        <v>92</v>
      </c>
      <c r="B61" s="95" t="s">
        <v>93</v>
      </c>
      <c r="C61" s="101">
        <f>SUM(C62:C66)</f>
        <v>0</v>
      </c>
      <c r="D61" s="101">
        <f t="shared" ref="D61:E61" si="23">SUM(D62:D66)</f>
        <v>0</v>
      </c>
      <c r="E61" s="101">
        <f t="shared" si="23"/>
        <v>0</v>
      </c>
      <c r="H61" s="68"/>
      <c r="I61" s="68"/>
      <c r="P61" s="65">
        <f t="shared" si="8"/>
        <v>0</v>
      </c>
      <c r="Q61" s="66">
        <f t="shared" si="9"/>
        <v>0</v>
      </c>
      <c r="R61" s="67" t="b">
        <f t="shared" si="6"/>
        <v>1</v>
      </c>
      <c r="S61" s="62" t="s">
        <v>141</v>
      </c>
    </row>
    <row r="62" spans="1:25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5" ht="31.5" x14ac:dyDescent="0.25">
      <c r="A63" s="95" t="s">
        <v>96</v>
      </c>
      <c r="B63" s="95" t="s">
        <v>97</v>
      </c>
      <c r="C63" s="96">
        <f>0.5%*C79</f>
        <v>0</v>
      </c>
      <c r="D63" s="96">
        <v>0</v>
      </c>
      <c r="E63" s="96">
        <f t="shared" ref="E63:E68" si="24">C63+D63</f>
        <v>0</v>
      </c>
      <c r="F63" s="62" t="s">
        <v>137</v>
      </c>
      <c r="H63" s="68"/>
      <c r="I63" s="68"/>
      <c r="P63" s="65">
        <f t="shared" si="8"/>
        <v>0</v>
      </c>
      <c r="Q63" s="66">
        <f t="shared" si="9"/>
        <v>0</v>
      </c>
      <c r="R63" s="67" t="b">
        <f t="shared" si="6"/>
        <v>1</v>
      </c>
      <c r="S63" s="62" t="s">
        <v>141</v>
      </c>
    </row>
    <row r="64" spans="1:25" ht="47.25" x14ac:dyDescent="0.25">
      <c r="A64" s="95" t="s">
        <v>98</v>
      </c>
      <c r="B64" s="95" t="s">
        <v>99</v>
      </c>
      <c r="C64" s="96">
        <f>0.1%*(C49+C59)</f>
        <v>0</v>
      </c>
      <c r="D64" s="96">
        <v>0</v>
      </c>
      <c r="E64" s="96">
        <f t="shared" si="24"/>
        <v>0</v>
      </c>
      <c r="F64" s="62" t="s">
        <v>137</v>
      </c>
      <c r="H64" s="68"/>
      <c r="I64" s="68"/>
      <c r="P64" s="65">
        <f t="shared" si="8"/>
        <v>0</v>
      </c>
      <c r="Q64" s="66">
        <f t="shared" si="9"/>
        <v>0</v>
      </c>
      <c r="R64" s="67" t="b">
        <f t="shared" si="6"/>
        <v>1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4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4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f>C56*5%</f>
        <v>0</v>
      </c>
      <c r="D67" s="96">
        <f t="shared" ref="D67:D68" si="25">C67*19%</f>
        <v>0</v>
      </c>
      <c r="E67" s="96">
        <f t="shared" si="24"/>
        <v>0</v>
      </c>
      <c r="F67" s="67" t="s">
        <v>138</v>
      </c>
      <c r="P67" s="65">
        <f t="shared" si="8"/>
        <v>0</v>
      </c>
      <c r="Q67" s="66">
        <f t="shared" si="9"/>
        <v>0</v>
      </c>
      <c r="R67" s="67" t="b">
        <f t="shared" si="6"/>
        <v>1</v>
      </c>
    </row>
    <row r="68" spans="1:24" x14ac:dyDescent="0.25">
      <c r="A68" s="95" t="s">
        <v>106</v>
      </c>
      <c r="B68" s="95" t="s">
        <v>107</v>
      </c>
      <c r="C68" s="96">
        <v>0</v>
      </c>
      <c r="D68" s="96">
        <f t="shared" si="25"/>
        <v>0</v>
      </c>
      <c r="E68" s="96">
        <f t="shared" si="24"/>
        <v>0</v>
      </c>
      <c r="F68" s="62" t="s">
        <v>137</v>
      </c>
      <c r="P68" s="65">
        <f t="shared" si="8"/>
        <v>0</v>
      </c>
      <c r="Q68" s="66">
        <f t="shared" si="9"/>
        <v>0</v>
      </c>
      <c r="R68" s="67" t="b">
        <f t="shared" si="6"/>
        <v>1</v>
      </c>
    </row>
    <row r="69" spans="1:24" x14ac:dyDescent="0.25">
      <c r="A69" s="102"/>
      <c r="B69" s="102" t="s">
        <v>108</v>
      </c>
      <c r="C69" s="102">
        <f>C58+C61+C67+C68</f>
        <v>0</v>
      </c>
      <c r="D69" s="102">
        <f t="shared" ref="D69:E69" si="26">D58+D61+D67+D68</f>
        <v>0</v>
      </c>
      <c r="E69" s="102">
        <f t="shared" si="26"/>
        <v>0</v>
      </c>
      <c r="P69" s="65">
        <f>C69*1.19</f>
        <v>0</v>
      </c>
      <c r="Q69" s="66">
        <f t="shared" si="9"/>
        <v>0</v>
      </c>
      <c r="R69" s="67" t="b">
        <f t="shared" si="6"/>
        <v>1</v>
      </c>
      <c r="S69" s="62" t="s">
        <v>141</v>
      </c>
    </row>
    <row r="70" spans="1:24" x14ac:dyDescent="0.25">
      <c r="A70" s="317" t="s">
        <v>109</v>
      </c>
      <c r="B70" s="317"/>
      <c r="C70" s="317"/>
      <c r="D70" s="317"/>
      <c r="E70" s="317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26"/>
      <c r="B73" s="126" t="s">
        <v>114</v>
      </c>
      <c r="C73" s="126">
        <f>C71+C72</f>
        <v>0</v>
      </c>
      <c r="D73" s="126">
        <f t="shared" ref="D73:E73" si="27">D71+D72</f>
        <v>0</v>
      </c>
      <c r="E73" s="126">
        <f t="shared" si="27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318" t="s">
        <v>115</v>
      </c>
      <c r="B74" s="318"/>
      <c r="C74" s="318"/>
      <c r="D74" s="318"/>
      <c r="E74" s="318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f>'19.'!C75</f>
        <v>24663.88</v>
      </c>
      <c r="D75" s="103">
        <f>19/100*C75</f>
        <v>4686.1372000000001</v>
      </c>
      <c r="E75" s="103">
        <f>C75+D75</f>
        <v>29350.017200000002</v>
      </c>
      <c r="F75" s="62" t="s">
        <v>137</v>
      </c>
      <c r="P75" s="65">
        <f t="shared" si="8"/>
        <v>29350.017199999998</v>
      </c>
      <c r="Q75" s="66">
        <f t="shared" si="9"/>
        <v>4686.1372000000001</v>
      </c>
      <c r="R75" s="67" t="b">
        <f t="shared" si="6"/>
        <v>1</v>
      </c>
      <c r="X75" s="76"/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/>
    </row>
    <row r="77" spans="1:24" x14ac:dyDescent="0.25">
      <c r="A77" s="126"/>
      <c r="B77" s="126" t="s">
        <v>120</v>
      </c>
      <c r="C77" s="126">
        <f>C75+C76</f>
        <v>24663.88</v>
      </c>
      <c r="D77" s="126">
        <f t="shared" ref="D77:E77" si="28">D75+D76</f>
        <v>4686.1372000000001</v>
      </c>
      <c r="E77" s="126">
        <f t="shared" si="28"/>
        <v>29350.017200000002</v>
      </c>
      <c r="P77" s="65">
        <f t="shared" si="8"/>
        <v>29350.017199999998</v>
      </c>
      <c r="Q77" s="66">
        <f t="shared" si="9"/>
        <v>4686.1372000000001</v>
      </c>
      <c r="R77" s="67" t="b">
        <f t="shared" si="6"/>
        <v>1</v>
      </c>
    </row>
    <row r="78" spans="1:24" x14ac:dyDescent="0.25">
      <c r="A78" s="319" t="s">
        <v>121</v>
      </c>
      <c r="B78" s="319"/>
      <c r="C78" s="127">
        <f>C77+C73+C69+C56+C46+C20+C17</f>
        <v>103663.88</v>
      </c>
      <c r="D78" s="127">
        <f>D77+D73+D69+D56+D46+D20+D17</f>
        <v>19696.137200000001</v>
      </c>
      <c r="E78" s="127">
        <f>C78+D78</f>
        <v>123360.0172</v>
      </c>
      <c r="P78" s="65">
        <f t="shared" si="8"/>
        <v>123360.0172</v>
      </c>
      <c r="Q78" s="66">
        <f t="shared" si="9"/>
        <v>19696.137200000001</v>
      </c>
      <c r="R78" s="67" t="b">
        <f t="shared" si="6"/>
        <v>1</v>
      </c>
    </row>
    <row r="79" spans="1:24" ht="31.5" x14ac:dyDescent="0.25">
      <c r="A79" s="128"/>
      <c r="B79" s="128" t="s">
        <v>122</v>
      </c>
      <c r="C79" s="128">
        <f>C14+C15+C16+C20+C48+C51+C59</f>
        <v>0</v>
      </c>
      <c r="D79" s="128">
        <f>-D14+D15+D16+D20+D48+D51+D59</f>
        <v>0</v>
      </c>
      <c r="E79" s="128">
        <f>-E14+E15+E16+E20+E48+E51+E59</f>
        <v>0</v>
      </c>
      <c r="F79" s="62" t="s">
        <v>142</v>
      </c>
      <c r="G79" s="78">
        <f>C79+D79</f>
        <v>0</v>
      </c>
      <c r="H79" s="62" t="b">
        <f>G79=E79</f>
        <v>1</v>
      </c>
      <c r="I79" s="78">
        <f>E79-G79</f>
        <v>0</v>
      </c>
      <c r="P79" s="65">
        <f t="shared" si="8"/>
        <v>0</v>
      </c>
      <c r="Q79" s="66">
        <f t="shared" si="9"/>
        <v>0</v>
      </c>
      <c r="R79" s="67" t="b">
        <f t="shared" si="6"/>
        <v>1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0</v>
      </c>
      <c r="G81" s="78">
        <f>D79-F81</f>
        <v>0</v>
      </c>
      <c r="H81" s="78"/>
    </row>
    <row r="82" spans="2:8" hidden="1" x14ac:dyDescent="0.25">
      <c r="B82" s="82" t="s">
        <v>151</v>
      </c>
      <c r="C82" s="83">
        <f>SUMIFS(E13:E76,F13:F76,"=BS")</f>
        <v>0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123360.0172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0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46" t="s">
        <v>127</v>
      </c>
      <c r="D88" s="246"/>
      <c r="E88" s="246"/>
    </row>
    <row r="89" spans="2:8" x14ac:dyDescent="0.25">
      <c r="B89" s="91" t="s">
        <v>144</v>
      </c>
      <c r="C89" s="91" t="s">
        <v>145</v>
      </c>
      <c r="D89" s="92"/>
      <c r="E89" s="92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61" zoomScaleNormal="100" zoomScaleSheetLayoutView="100" workbookViewId="0">
      <selection activeCell="A68" sqref="A68:B68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5" t="s">
        <v>146</v>
      </c>
      <c r="B1" s="285"/>
      <c r="C1" s="285"/>
      <c r="D1" s="285"/>
      <c r="E1" s="285"/>
    </row>
    <row r="2" spans="1:21" ht="12.75" customHeight="1" x14ac:dyDescent="0.25">
      <c r="C2" s="341"/>
      <c r="D2" s="341"/>
      <c r="E2" s="341"/>
    </row>
    <row r="3" spans="1:21" x14ac:dyDescent="0.25">
      <c r="A3" s="244" t="s">
        <v>147</v>
      </c>
      <c r="B3" s="244"/>
      <c r="C3" s="244"/>
      <c r="D3" s="244"/>
      <c r="E3" s="244"/>
    </row>
    <row r="4" spans="1:21" ht="14.25" customHeight="1" x14ac:dyDescent="0.25">
      <c r="A4" s="244" t="s">
        <v>150</v>
      </c>
      <c r="B4" s="244"/>
      <c r="C4" s="244"/>
      <c r="D4" s="244"/>
      <c r="E4" s="244"/>
      <c r="F4" s="60"/>
    </row>
    <row r="5" spans="1:21" ht="44.25" customHeight="1" x14ac:dyDescent="0.25">
      <c r="A5" s="245" t="s">
        <v>153</v>
      </c>
      <c r="B5" s="245"/>
      <c r="C5" s="245"/>
      <c r="D5" s="245"/>
      <c r="E5" s="245"/>
      <c r="F5" s="60"/>
    </row>
    <row r="6" spans="1:21" ht="18" customHeight="1" x14ac:dyDescent="0.25">
      <c r="A6" s="244" t="s">
        <v>154</v>
      </c>
      <c r="B6" s="244"/>
      <c r="C6" s="244"/>
      <c r="D6" s="244"/>
      <c r="E6" s="244"/>
      <c r="F6" s="59"/>
    </row>
    <row r="7" spans="1:21" ht="6" customHeight="1" thickBot="1" x14ac:dyDescent="0.3">
      <c r="B7" s="244"/>
      <c r="C7" s="244"/>
      <c r="D7" s="244"/>
      <c r="E7" s="244"/>
      <c r="F7" s="244"/>
    </row>
    <row r="8" spans="1:21" ht="16.5" thickBot="1" x14ac:dyDescent="0.3">
      <c r="A8" s="334" t="s">
        <v>0</v>
      </c>
      <c r="B8" s="334" t="s">
        <v>1</v>
      </c>
      <c r="C8" s="337" t="s">
        <v>2</v>
      </c>
      <c r="D8" s="338"/>
      <c r="E8" s="339"/>
      <c r="F8" s="340" t="s">
        <v>135</v>
      </c>
      <c r="G8" s="327" t="s">
        <v>136</v>
      </c>
      <c r="M8" s="321"/>
      <c r="N8" s="322"/>
      <c r="O8" s="322"/>
      <c r="P8" s="322"/>
      <c r="Q8" s="322"/>
    </row>
    <row r="9" spans="1:21" ht="32.25" thickBot="1" x14ac:dyDescent="0.3">
      <c r="A9" s="335"/>
      <c r="B9" s="335"/>
      <c r="C9" s="27" t="s">
        <v>3</v>
      </c>
      <c r="D9" s="2" t="s">
        <v>4</v>
      </c>
      <c r="E9" s="2" t="s">
        <v>5</v>
      </c>
      <c r="F9" s="340"/>
      <c r="G9" s="327"/>
    </row>
    <row r="10" spans="1:21" ht="16.5" thickBot="1" x14ac:dyDescent="0.3">
      <c r="A10" s="336"/>
      <c r="B10" s="336"/>
      <c r="C10" s="27" t="s">
        <v>6</v>
      </c>
      <c r="D10" s="2" t="s">
        <v>6</v>
      </c>
      <c r="E10" s="2" t="s">
        <v>6</v>
      </c>
      <c r="F10" s="340"/>
      <c r="G10" s="327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3" t="s">
        <v>7</v>
      </c>
      <c r="B12" s="324"/>
      <c r="C12" s="324"/>
      <c r="D12" s="324"/>
      <c r="E12" s="325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3" t="s">
        <v>17</v>
      </c>
      <c r="B18" s="324"/>
      <c r="C18" s="324"/>
      <c r="D18" s="324"/>
      <c r="E18" s="325"/>
      <c r="H18" s="5"/>
      <c r="I18" s="326" t="s">
        <v>139</v>
      </c>
      <c r="J18" s="326"/>
      <c r="K18" s="326"/>
      <c r="L18" s="326"/>
      <c r="M18" s="326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26"/>
      <c r="J19" s="326"/>
      <c r="K19" s="326"/>
      <c r="L19" s="326"/>
      <c r="M19" s="326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26"/>
      <c r="J20" s="326"/>
      <c r="K20" s="326"/>
      <c r="L20" s="326"/>
      <c r="M20" s="326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3" t="s">
        <v>21</v>
      </c>
      <c r="B21" s="324"/>
      <c r="C21" s="324"/>
      <c r="D21" s="324"/>
      <c r="E21" s="325"/>
      <c r="H21" s="5"/>
      <c r="I21" s="326"/>
      <c r="J21" s="326"/>
      <c r="K21" s="326"/>
      <c r="L21" s="326"/>
      <c r="M21" s="326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26" t="s">
        <v>140</v>
      </c>
      <c r="J22" s="326"/>
      <c r="K22" s="326"/>
      <c r="L22" s="326"/>
      <c r="M22" s="326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26"/>
      <c r="J23" s="326"/>
      <c r="K23" s="326"/>
      <c r="L23" s="326"/>
      <c r="M23" s="326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26"/>
      <c r="J24" s="326"/>
      <c r="K24" s="326"/>
      <c r="L24" s="326"/>
      <c r="M24" s="326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26"/>
      <c r="J25" s="326"/>
      <c r="K25" s="326"/>
      <c r="L25" s="326"/>
      <c r="M25" s="326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26"/>
      <c r="J26" s="326"/>
      <c r="K26" s="326"/>
      <c r="L26" s="326"/>
      <c r="M26" s="326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5753.28</v>
      </c>
      <c r="D27" s="39">
        <f t="shared" si="10"/>
        <v>1093.1232</v>
      </c>
      <c r="E27" s="39">
        <f t="shared" si="12"/>
        <v>6846.4031999999997</v>
      </c>
      <c r="F27" s="7" t="s">
        <v>138</v>
      </c>
      <c r="H27" s="5"/>
      <c r="I27" s="326"/>
      <c r="J27" s="326"/>
      <c r="K27" s="326"/>
      <c r="L27" s="326"/>
      <c r="M27" s="326"/>
      <c r="P27" s="36">
        <f t="shared" si="8"/>
        <v>6846.4031999999997</v>
      </c>
      <c r="Q27" s="37">
        <f t="shared" si="9"/>
        <v>1093.1232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2*4109.49</f>
        <v>8218.98</v>
      </c>
      <c r="D28" s="39">
        <f t="shared" si="10"/>
        <v>1561.6061999999999</v>
      </c>
      <c r="E28" s="39">
        <f t="shared" si="12"/>
        <v>9780.5861999999997</v>
      </c>
      <c r="F28" s="7" t="s">
        <v>138</v>
      </c>
      <c r="H28" s="5"/>
      <c r="I28" s="5"/>
      <c r="P28" s="36">
        <f t="shared" si="8"/>
        <v>9780.5861999999997</v>
      </c>
      <c r="Q28" s="37">
        <f t="shared" si="9"/>
        <v>1561.6061999999999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72328.459999999992</v>
      </c>
      <c r="D29" s="39">
        <f t="shared" si="10"/>
        <v>13742.407399999998</v>
      </c>
      <c r="E29" s="41">
        <f t="shared" ref="E29" si="13">SUM(E30:E35)</f>
        <v>86070.867400000003</v>
      </c>
      <c r="H29" s="5"/>
      <c r="I29" s="5"/>
      <c r="P29" s="36">
        <f t="shared" si="8"/>
        <v>86070.867399999988</v>
      </c>
      <c r="Q29" s="37">
        <f t="shared" si="9"/>
        <v>13742.407399999998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17328.46</v>
      </c>
      <c r="D32" s="39">
        <f t="shared" si="10"/>
        <v>3292.4074000000001</v>
      </c>
      <c r="E32" s="39">
        <f>C32+D32</f>
        <v>20620.867399999999</v>
      </c>
      <c r="F32" s="1" t="s">
        <v>138</v>
      </c>
      <c r="H32" s="5"/>
      <c r="I32" s="5"/>
      <c r="P32" s="36">
        <f t="shared" si="8"/>
        <v>20620.867399999999</v>
      </c>
      <c r="Q32" s="37">
        <f t="shared" si="9"/>
        <v>3292.4074000000001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45000</v>
      </c>
      <c r="D35" s="39">
        <f t="shared" si="10"/>
        <v>8550</v>
      </c>
      <c r="E35" s="39">
        <f t="shared" si="14"/>
        <v>53550</v>
      </c>
      <c r="F35" s="7" t="s">
        <v>138</v>
      </c>
      <c r="H35" s="5"/>
      <c r="I35" s="5"/>
      <c r="P35" s="36">
        <f t="shared" si="8"/>
        <v>53550</v>
      </c>
      <c r="Q35" s="37">
        <f t="shared" si="9"/>
        <v>8550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74000</v>
      </c>
      <c r="D37" s="43">
        <f t="shared" si="10"/>
        <v>14060</v>
      </c>
      <c r="E37" s="43">
        <f t="shared" ref="E37" si="15">SUM(E38:E39)</f>
        <v>88060</v>
      </c>
      <c r="H37" s="5"/>
      <c r="I37" s="5"/>
      <c r="P37" s="36">
        <f t="shared" si="8"/>
        <v>88060</v>
      </c>
      <c r="Q37" s="37">
        <f t="shared" si="9"/>
        <v>14060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69000</v>
      </c>
      <c r="D38" s="39">
        <f t="shared" si="10"/>
        <v>13110</v>
      </c>
      <c r="E38" s="39">
        <f>C38+D38</f>
        <v>82110</v>
      </c>
      <c r="F38" s="1" t="s">
        <v>137</v>
      </c>
      <c r="H38" s="5"/>
      <c r="I38" s="5"/>
      <c r="P38" s="36">
        <f t="shared" si="8"/>
        <v>82110</v>
      </c>
      <c r="Q38" s="37">
        <f t="shared" si="9"/>
        <v>13110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180300.72</v>
      </c>
      <c r="D46" s="40">
        <f t="shared" ref="D46" si="16">D40+D37+D36+D29+D28+D27+D26+D22</f>
        <v>34257.1368</v>
      </c>
      <c r="E46" s="40">
        <f>E40+E37+E36+E29+E28+E27+E26+E22</f>
        <v>214557.85679999998</v>
      </c>
      <c r="H46" s="8"/>
      <c r="I46" s="8"/>
      <c r="P46" s="36">
        <f t="shared" si="8"/>
        <v>214557.85679999998</v>
      </c>
      <c r="Q46" s="37">
        <f t="shared" si="9"/>
        <v>34257.1368</v>
      </c>
      <c r="R46" s="7" t="b">
        <f t="shared" si="6"/>
        <v>1</v>
      </c>
    </row>
    <row r="47" spans="1:19" ht="28.5" customHeight="1" thickBot="1" x14ac:dyDescent="0.3">
      <c r="A47" s="323" t="s">
        <v>71</v>
      </c>
      <c r="B47" s="324"/>
      <c r="C47" s="324"/>
      <c r="D47" s="324"/>
      <c r="E47" s="325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1606621.48</v>
      </c>
      <c r="D48" s="39">
        <f t="shared" ref="D48:E48" si="17">SUM(D49:D50)</f>
        <v>305258.08120000002</v>
      </c>
      <c r="E48" s="39">
        <f t="shared" si="17"/>
        <v>1911879.5611999999</v>
      </c>
      <c r="G48" s="50" t="s">
        <v>136</v>
      </c>
      <c r="H48" s="52"/>
      <c r="I48" s="52"/>
      <c r="P48" s="45">
        <f t="shared" si="8"/>
        <v>1911879.5611999999</v>
      </c>
      <c r="Q48" s="46">
        <f t="shared" si="9"/>
        <v>305258.08120000002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1606621.48</v>
      </c>
      <c r="D49" s="39">
        <f t="shared" ref="D49:D55" si="18">C49*19%</f>
        <v>305258.08120000002</v>
      </c>
      <c r="E49" s="39">
        <f>C49+D49</f>
        <v>1911879.5611999999</v>
      </c>
      <c r="F49" s="7" t="s">
        <v>138</v>
      </c>
      <c r="H49" s="5"/>
      <c r="I49" s="5"/>
      <c r="P49" s="36">
        <f t="shared" si="8"/>
        <v>1911879.5611999999</v>
      </c>
      <c r="Q49" s="37">
        <f t="shared" si="9"/>
        <v>305258.08120000002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1623133.14</v>
      </c>
      <c r="D56" s="30">
        <f t="shared" ref="D56:E56" si="20">D48+D51+D52+D53+D54+D55</f>
        <v>308395.2966</v>
      </c>
      <c r="E56" s="30">
        <f t="shared" si="20"/>
        <v>1931528.4365999999</v>
      </c>
      <c r="H56" s="5"/>
      <c r="I56" s="5"/>
      <c r="P56" s="36">
        <f t="shared" si="8"/>
        <v>1931528.4365999999</v>
      </c>
      <c r="Q56" s="37">
        <f t="shared" si="9"/>
        <v>308395.2966</v>
      </c>
      <c r="R56" s="7" t="b">
        <f t="shared" si="6"/>
        <v>1</v>
      </c>
    </row>
    <row r="57" spans="1:19" ht="16.5" thickBot="1" x14ac:dyDescent="0.3">
      <c r="A57" s="323" t="s">
        <v>85</v>
      </c>
      <c r="B57" s="324"/>
      <c r="C57" s="324"/>
      <c r="D57" s="324"/>
      <c r="E57" s="325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15745.33</v>
      </c>
      <c r="D58" s="43">
        <f t="shared" ref="D58:D60" si="21">C58*19%</f>
        <v>2991.6127000000001</v>
      </c>
      <c r="E58" s="43">
        <f t="shared" ref="E58" si="22">E59+E60</f>
        <v>18736.9427</v>
      </c>
      <c r="F58" s="7"/>
      <c r="H58" s="5"/>
      <c r="I58" s="5"/>
      <c r="P58" s="36">
        <f t="shared" si="8"/>
        <v>18736.9427</v>
      </c>
      <c r="Q58" s="37">
        <f t="shared" si="9"/>
        <v>2991.6127000000001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15745.33</v>
      </c>
      <c r="D59" s="39">
        <f t="shared" si="21"/>
        <v>2991.6127000000001</v>
      </c>
      <c r="E59" s="39">
        <f>C59+D59</f>
        <v>18736.9427</v>
      </c>
      <c r="F59" s="47" t="s">
        <v>138</v>
      </c>
      <c r="G59" s="44" t="s">
        <v>136</v>
      </c>
      <c r="H59" s="48"/>
      <c r="I59" s="48"/>
      <c r="P59" s="45">
        <f t="shared" si="8"/>
        <v>18736.9427</v>
      </c>
      <c r="Q59" s="46">
        <f t="shared" si="9"/>
        <v>2991.6127000000001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9741.7591599999996</v>
      </c>
      <c r="D61" s="29">
        <f t="shared" ref="D61:E61" si="23">SUM(D62:D66)</f>
        <v>0</v>
      </c>
      <c r="E61" s="29">
        <f t="shared" si="23"/>
        <v>9741.7591599999996</v>
      </c>
      <c r="H61" s="5"/>
      <c r="I61" s="5"/>
      <c r="P61" s="36">
        <f t="shared" si="8"/>
        <v>11592.6934004</v>
      </c>
      <c r="Q61" s="37">
        <f t="shared" si="9"/>
        <v>1850.9342403999999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8119.3923500000001</v>
      </c>
      <c r="D63" s="39">
        <v>0</v>
      </c>
      <c r="E63" s="39">
        <f t="shared" ref="E63:E68" si="24">C63+D63</f>
        <v>8119.3923500000001</v>
      </c>
      <c r="F63" s="1" t="s">
        <v>137</v>
      </c>
      <c r="H63" s="5"/>
      <c r="I63" s="5"/>
      <c r="P63" s="36">
        <f t="shared" si="8"/>
        <v>9662.0768964999988</v>
      </c>
      <c r="Q63" s="37">
        <f t="shared" si="9"/>
        <v>1542.6845465000001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1622.36681</v>
      </c>
      <c r="D64" s="39">
        <v>0</v>
      </c>
      <c r="E64" s="39">
        <f t="shared" si="24"/>
        <v>1622.36681</v>
      </c>
      <c r="F64" s="1" t="s">
        <v>137</v>
      </c>
      <c r="H64" s="5"/>
      <c r="I64" s="5"/>
      <c r="P64" s="36">
        <f t="shared" si="8"/>
        <v>1930.6165039</v>
      </c>
      <c r="Q64" s="37">
        <f t="shared" si="9"/>
        <v>308.24969390000001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81156.657000000007</v>
      </c>
      <c r="D67" s="39">
        <f t="shared" ref="D67:D68" si="25">C67*19%</f>
        <v>15419.764830000002</v>
      </c>
      <c r="E67" s="39">
        <f t="shared" si="24"/>
        <v>96576.421830000007</v>
      </c>
      <c r="F67" s="7" t="s">
        <v>138</v>
      </c>
      <c r="P67" s="36">
        <f t="shared" si="8"/>
        <v>96576.421830000007</v>
      </c>
      <c r="Q67" s="37">
        <f t="shared" si="9"/>
        <v>15419.764830000002</v>
      </c>
      <c r="R67" s="7" t="b">
        <f t="shared" si="6"/>
        <v>1</v>
      </c>
    </row>
    <row r="68" spans="1:19" ht="16.5" thickBot="1" x14ac:dyDescent="0.3">
      <c r="A68" s="61" t="s">
        <v>106</v>
      </c>
      <c r="B68" s="61" t="s">
        <v>107</v>
      </c>
      <c r="C68" s="38">
        <v>8000</v>
      </c>
      <c r="D68" s="39">
        <f t="shared" si="25"/>
        <v>1520</v>
      </c>
      <c r="E68" s="39">
        <f t="shared" si="24"/>
        <v>9520</v>
      </c>
      <c r="F68" s="1" t="s">
        <v>137</v>
      </c>
      <c r="P68" s="36">
        <f t="shared" si="8"/>
        <v>9520</v>
      </c>
      <c r="Q68" s="37">
        <f t="shared" si="9"/>
        <v>1520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114643.74616000001</v>
      </c>
      <c r="D69" s="54">
        <f t="shared" ref="D69:E69" si="26">D58+D61+D67+D68</f>
        <v>19931.377530000002</v>
      </c>
      <c r="E69" s="54">
        <f t="shared" si="26"/>
        <v>134575.12369000001</v>
      </c>
      <c r="P69" s="36">
        <f>C69*1.19</f>
        <v>136426.05793040001</v>
      </c>
      <c r="Q69" s="37">
        <f t="shared" si="9"/>
        <v>21782.311770400003</v>
      </c>
      <c r="R69" s="7" t="b">
        <f t="shared" si="6"/>
        <v>0</v>
      </c>
      <c r="S69" s="1" t="s">
        <v>141</v>
      </c>
    </row>
    <row r="70" spans="1:19" ht="16.5" thickBot="1" x14ac:dyDescent="0.3">
      <c r="A70" s="328" t="s">
        <v>109</v>
      </c>
      <c r="B70" s="329"/>
      <c r="C70" s="329"/>
      <c r="D70" s="329"/>
      <c r="E70" s="330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1" t="s">
        <v>115</v>
      </c>
      <c r="B74" s="332"/>
      <c r="C74" s="332"/>
      <c r="D74" s="332"/>
      <c r="E74" s="333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451740.05249999999</v>
      </c>
      <c r="D75" s="55">
        <f>19/100*C75</f>
        <v>85830.609974999999</v>
      </c>
      <c r="E75" s="55">
        <f>C75+D75</f>
        <v>537570.66247500002</v>
      </c>
      <c r="F75" s="1" t="s">
        <v>137</v>
      </c>
      <c r="P75" s="36">
        <f t="shared" si="8"/>
        <v>537570.66247500002</v>
      </c>
      <c r="Q75" s="37">
        <f t="shared" si="9"/>
        <v>85830.609974999999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451740.05249999999</v>
      </c>
      <c r="D77" s="54">
        <f t="shared" ref="D77:E77" si="28">D75+D76</f>
        <v>85830.609974999999</v>
      </c>
      <c r="E77" s="54">
        <f t="shared" si="28"/>
        <v>537570.66247500002</v>
      </c>
      <c r="P77" s="36">
        <f t="shared" si="8"/>
        <v>537570.66247500002</v>
      </c>
      <c r="Q77" s="37">
        <f t="shared" si="9"/>
        <v>85830.609974999999</v>
      </c>
      <c r="R77" s="7" t="b">
        <f t="shared" si="6"/>
        <v>1</v>
      </c>
    </row>
    <row r="78" spans="1:19" ht="16.5" thickBot="1" x14ac:dyDescent="0.3">
      <c r="A78" s="328" t="s">
        <v>121</v>
      </c>
      <c r="B78" s="330"/>
      <c r="C78" s="54">
        <f>C77+C73+C69+C56+C46+C20+C17</f>
        <v>2369817.6586600002</v>
      </c>
      <c r="D78" s="54">
        <f>D77+D73+D69+D56+D46+D20+D17</f>
        <v>448414.42090499995</v>
      </c>
      <c r="E78" s="54">
        <f>C78+D78</f>
        <v>2818232.0795650003</v>
      </c>
      <c r="P78" s="36">
        <f t="shared" si="8"/>
        <v>2820083.0138054001</v>
      </c>
      <c r="Q78" s="37">
        <f t="shared" si="9"/>
        <v>450265.35514540004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1623878.47</v>
      </c>
      <c r="D79" s="57">
        <f>-D14+D15+D16+D20+D48+D51+D59</f>
        <v>308536.9093</v>
      </c>
      <c r="E79" s="57">
        <f>-E14+E15+E16+E20+E48+E51+E59</f>
        <v>1932415.3792999999</v>
      </c>
      <c r="F79" s="1" t="s">
        <v>142</v>
      </c>
      <c r="G79" s="15">
        <f>C79+D79</f>
        <v>1932415.3792999999</v>
      </c>
      <c r="H79" s="1" t="b">
        <f>G79=E79</f>
        <v>1</v>
      </c>
      <c r="I79" s="15">
        <f>E79-G79</f>
        <v>0</v>
      </c>
      <c r="P79" s="36">
        <f t="shared" si="8"/>
        <v>1932415.3792999999</v>
      </c>
      <c r="Q79" s="37">
        <f t="shared" si="9"/>
        <v>308536.9093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308536.9093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2168579.6579299998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649652.42163500004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739.95628736512106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0" t="s">
        <v>127</v>
      </c>
      <c r="D88" s="320"/>
      <c r="E88" s="320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2" zoomScaleNormal="100" zoomScaleSheetLayoutView="100" workbookViewId="0">
      <selection activeCell="Z43" sqref="Z43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5" t="s">
        <v>146</v>
      </c>
      <c r="B1" s="285"/>
      <c r="C1" s="285"/>
      <c r="D1" s="285"/>
      <c r="E1" s="285"/>
    </row>
    <row r="2" spans="1:21" ht="12.75" customHeight="1" x14ac:dyDescent="0.25">
      <c r="C2" s="341"/>
      <c r="D2" s="341"/>
      <c r="E2" s="341"/>
    </row>
    <row r="3" spans="1:21" x14ac:dyDescent="0.25">
      <c r="A3" s="244" t="s">
        <v>147</v>
      </c>
      <c r="B3" s="244"/>
      <c r="C3" s="244"/>
      <c r="D3" s="244"/>
      <c r="E3" s="244"/>
    </row>
    <row r="4" spans="1:21" ht="14.25" customHeight="1" x14ac:dyDescent="0.25">
      <c r="A4" s="244" t="s">
        <v>150</v>
      </c>
      <c r="B4" s="244"/>
      <c r="C4" s="244"/>
      <c r="D4" s="244"/>
      <c r="E4" s="244"/>
      <c r="F4" s="60"/>
    </row>
    <row r="5" spans="1:21" ht="44.25" customHeight="1" x14ac:dyDescent="0.25">
      <c r="A5" s="245" t="s">
        <v>155</v>
      </c>
      <c r="B5" s="245"/>
      <c r="C5" s="245"/>
      <c r="D5" s="245"/>
      <c r="E5" s="245"/>
      <c r="F5" s="60"/>
    </row>
    <row r="6" spans="1:21" ht="18" customHeight="1" x14ac:dyDescent="0.25">
      <c r="A6" s="244" t="s">
        <v>156</v>
      </c>
      <c r="B6" s="244"/>
      <c r="C6" s="244"/>
      <c r="D6" s="244"/>
      <c r="E6" s="244"/>
      <c r="F6" s="59"/>
    </row>
    <row r="7" spans="1:21" ht="6" customHeight="1" thickBot="1" x14ac:dyDescent="0.3">
      <c r="B7" s="244"/>
      <c r="C7" s="244"/>
      <c r="D7" s="244"/>
      <c r="E7" s="244"/>
      <c r="F7" s="244"/>
    </row>
    <row r="8" spans="1:21" ht="16.5" thickBot="1" x14ac:dyDescent="0.3">
      <c r="A8" s="334" t="s">
        <v>0</v>
      </c>
      <c r="B8" s="334" t="s">
        <v>1</v>
      </c>
      <c r="C8" s="337" t="s">
        <v>2</v>
      </c>
      <c r="D8" s="338"/>
      <c r="E8" s="339"/>
      <c r="F8" s="340" t="s">
        <v>135</v>
      </c>
      <c r="G8" s="327" t="s">
        <v>136</v>
      </c>
      <c r="M8" s="321"/>
      <c r="N8" s="322"/>
      <c r="O8" s="322"/>
      <c r="P8" s="322"/>
      <c r="Q8" s="322"/>
    </row>
    <row r="9" spans="1:21" ht="32.25" thickBot="1" x14ac:dyDescent="0.3">
      <c r="A9" s="335"/>
      <c r="B9" s="335"/>
      <c r="C9" s="27" t="s">
        <v>3</v>
      </c>
      <c r="D9" s="2" t="s">
        <v>4</v>
      </c>
      <c r="E9" s="2" t="s">
        <v>5</v>
      </c>
      <c r="F9" s="340"/>
      <c r="G9" s="327"/>
    </row>
    <row r="10" spans="1:21" ht="16.5" thickBot="1" x14ac:dyDescent="0.3">
      <c r="A10" s="336"/>
      <c r="B10" s="336"/>
      <c r="C10" s="27" t="s">
        <v>6</v>
      </c>
      <c r="D10" s="2" t="s">
        <v>6</v>
      </c>
      <c r="E10" s="2" t="s">
        <v>6</v>
      </c>
      <c r="F10" s="340"/>
      <c r="G10" s="327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3" t="s">
        <v>7</v>
      </c>
      <c r="B12" s="324"/>
      <c r="C12" s="324"/>
      <c r="D12" s="324"/>
      <c r="E12" s="325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3" t="s">
        <v>17</v>
      </c>
      <c r="B18" s="324"/>
      <c r="C18" s="324"/>
      <c r="D18" s="324"/>
      <c r="E18" s="325"/>
      <c r="H18" s="5"/>
      <c r="I18" s="326" t="s">
        <v>139</v>
      </c>
      <c r="J18" s="326"/>
      <c r="K18" s="326"/>
      <c r="L18" s="326"/>
      <c r="M18" s="326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26"/>
      <c r="J19" s="326"/>
      <c r="K19" s="326"/>
      <c r="L19" s="326"/>
      <c r="M19" s="326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26"/>
      <c r="J20" s="326"/>
      <c r="K20" s="326"/>
      <c r="L20" s="326"/>
      <c r="M20" s="326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3" t="s">
        <v>21</v>
      </c>
      <c r="B21" s="324"/>
      <c r="C21" s="324"/>
      <c r="D21" s="324"/>
      <c r="E21" s="325"/>
      <c r="H21" s="5"/>
      <c r="I21" s="326"/>
      <c r="J21" s="326"/>
      <c r="K21" s="326"/>
      <c r="L21" s="326"/>
      <c r="M21" s="326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26" t="s">
        <v>140</v>
      </c>
      <c r="J22" s="326"/>
      <c r="K22" s="326"/>
      <c r="L22" s="326"/>
      <c r="M22" s="326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26"/>
      <c r="J23" s="326"/>
      <c r="K23" s="326"/>
      <c r="L23" s="326"/>
      <c r="M23" s="326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26"/>
      <c r="J24" s="326"/>
      <c r="K24" s="326"/>
      <c r="L24" s="326"/>
      <c r="M24" s="326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26"/>
      <c r="J25" s="326"/>
      <c r="K25" s="326"/>
      <c r="L25" s="326"/>
      <c r="M25" s="326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26"/>
      <c r="J26" s="326"/>
      <c r="K26" s="326"/>
      <c r="L26" s="326"/>
      <c r="M26" s="326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3581.8</v>
      </c>
      <c r="D27" s="39">
        <f t="shared" si="10"/>
        <v>680.54200000000003</v>
      </c>
      <c r="E27" s="39">
        <f t="shared" si="12"/>
        <v>4262.3420000000006</v>
      </c>
      <c r="F27" s="7" t="s">
        <v>138</v>
      </c>
      <c r="H27" s="5"/>
      <c r="I27" s="326"/>
      <c r="J27" s="326"/>
      <c r="K27" s="326"/>
      <c r="L27" s="326"/>
      <c r="M27" s="326"/>
      <c r="P27" s="36">
        <f t="shared" si="8"/>
        <v>4262.3419999999996</v>
      </c>
      <c r="Q27" s="37">
        <f t="shared" si="9"/>
        <v>680.54200000000003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2*2558.43</f>
        <v>5116.8599999999997</v>
      </c>
      <c r="D28" s="39">
        <f t="shared" si="10"/>
        <v>972.20339999999999</v>
      </c>
      <c r="E28" s="39">
        <f t="shared" si="12"/>
        <v>6089.0634</v>
      </c>
      <c r="F28" s="7" t="s">
        <v>138</v>
      </c>
      <c r="H28" s="5"/>
      <c r="I28" s="5"/>
      <c r="P28" s="36">
        <f t="shared" si="8"/>
        <v>6089.0633999999991</v>
      </c>
      <c r="Q28" s="37">
        <f t="shared" si="9"/>
        <v>972.20339999999999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62675.28</v>
      </c>
      <c r="D29" s="39">
        <f t="shared" si="10"/>
        <v>11908.3032</v>
      </c>
      <c r="E29" s="41">
        <f t="shared" ref="E29" si="13">SUM(E30:E35)</f>
        <v>74583.583199999994</v>
      </c>
      <c r="H29" s="5"/>
      <c r="I29" s="5"/>
      <c r="P29" s="36">
        <f t="shared" si="8"/>
        <v>74583.583199999994</v>
      </c>
      <c r="Q29" s="37">
        <f t="shared" si="9"/>
        <v>11908.3032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12675.28</v>
      </c>
      <c r="D32" s="39">
        <f t="shared" si="10"/>
        <v>2408.3032000000003</v>
      </c>
      <c r="E32" s="39">
        <f>C32+D32</f>
        <v>15083.583200000001</v>
      </c>
      <c r="F32" s="1" t="s">
        <v>138</v>
      </c>
      <c r="H32" s="5"/>
      <c r="I32" s="5"/>
      <c r="P32" s="36">
        <f t="shared" si="8"/>
        <v>15083.583200000001</v>
      </c>
      <c r="Q32" s="37">
        <f t="shared" si="9"/>
        <v>2408.3032000000003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40000</v>
      </c>
      <c r="D35" s="39">
        <f t="shared" si="10"/>
        <v>7600</v>
      </c>
      <c r="E35" s="39">
        <f t="shared" si="14"/>
        <v>47600</v>
      </c>
      <c r="F35" s="7" t="s">
        <v>138</v>
      </c>
      <c r="H35" s="5"/>
      <c r="I35" s="5"/>
      <c r="P35" s="36">
        <f t="shared" si="8"/>
        <v>47600</v>
      </c>
      <c r="Q35" s="37">
        <f t="shared" si="9"/>
        <v>7600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123973.94</v>
      </c>
      <c r="D46" s="40">
        <f t="shared" ref="D46" si="16">D40+D37+D36+D29+D28+D27+D26+D22</f>
        <v>23555.048600000002</v>
      </c>
      <c r="E46" s="40">
        <f>E40+E37+E36+E29+E28+E27+E26+E22</f>
        <v>147528.98860000001</v>
      </c>
      <c r="H46" s="8"/>
      <c r="I46" s="8"/>
      <c r="P46" s="36">
        <f t="shared" si="8"/>
        <v>147528.98859999998</v>
      </c>
      <c r="Q46" s="37">
        <f t="shared" si="9"/>
        <v>23555.048600000002</v>
      </c>
      <c r="R46" s="7" t="b">
        <f t="shared" si="6"/>
        <v>1</v>
      </c>
    </row>
    <row r="47" spans="1:19" ht="28.5" customHeight="1" thickBot="1" x14ac:dyDescent="0.3">
      <c r="A47" s="323" t="s">
        <v>71</v>
      </c>
      <c r="B47" s="324"/>
      <c r="C47" s="324"/>
      <c r="D47" s="324"/>
      <c r="E47" s="325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882252.9</v>
      </c>
      <c r="D48" s="39">
        <f t="shared" ref="D48:E48" si="17">SUM(D49:D50)</f>
        <v>167628.05100000001</v>
      </c>
      <c r="E48" s="39">
        <f t="shared" si="17"/>
        <v>1049880.9510000001</v>
      </c>
      <c r="G48" s="50" t="s">
        <v>136</v>
      </c>
      <c r="H48" s="52"/>
      <c r="I48" s="52"/>
      <c r="P48" s="45">
        <f t="shared" si="8"/>
        <v>1049880.9509999999</v>
      </c>
      <c r="Q48" s="46">
        <f t="shared" si="9"/>
        <v>167628.05100000001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882252.9</v>
      </c>
      <c r="D49" s="39">
        <f t="shared" ref="D49:D55" si="18">C49*19%</f>
        <v>167628.05100000001</v>
      </c>
      <c r="E49" s="39">
        <f>C49+D49</f>
        <v>1049880.9510000001</v>
      </c>
      <c r="F49" s="7" t="s">
        <v>138</v>
      </c>
      <c r="H49" s="5"/>
      <c r="I49" s="5"/>
      <c r="P49" s="36">
        <f t="shared" si="8"/>
        <v>1049880.9509999999</v>
      </c>
      <c r="Q49" s="37">
        <f t="shared" si="9"/>
        <v>167628.05100000001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898764.56</v>
      </c>
      <c r="D56" s="30">
        <f t="shared" ref="D56:E56" si="20">D48+D51+D52+D53+D54+D55</f>
        <v>170765.26639999999</v>
      </c>
      <c r="E56" s="30">
        <f t="shared" si="20"/>
        <v>1069529.8264000001</v>
      </c>
      <c r="H56" s="5"/>
      <c r="I56" s="5"/>
      <c r="P56" s="36">
        <f t="shared" si="8"/>
        <v>1069529.8263999999</v>
      </c>
      <c r="Q56" s="37">
        <f t="shared" si="9"/>
        <v>170765.26640000002</v>
      </c>
      <c r="R56" s="7" t="b">
        <f t="shared" si="6"/>
        <v>1</v>
      </c>
    </row>
    <row r="57" spans="1:19" ht="16.5" thickBot="1" x14ac:dyDescent="0.3">
      <c r="A57" s="323" t="s">
        <v>85</v>
      </c>
      <c r="B57" s="324"/>
      <c r="C57" s="324"/>
      <c r="D57" s="324"/>
      <c r="E57" s="325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10527.11</v>
      </c>
      <c r="D58" s="43">
        <f t="shared" ref="D58:D60" si="21">C58*19%</f>
        <v>2000.1509000000001</v>
      </c>
      <c r="E58" s="43">
        <f t="shared" ref="E58" si="22">E59+E60</f>
        <v>12527.260900000001</v>
      </c>
      <c r="F58" s="7"/>
      <c r="H58" s="5"/>
      <c r="I58" s="5"/>
      <c r="P58" s="36">
        <f t="shared" si="8"/>
        <v>12527.260899999999</v>
      </c>
      <c r="Q58" s="37">
        <f t="shared" si="9"/>
        <v>2000.1509000000001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10527.11</v>
      </c>
      <c r="D59" s="39">
        <f t="shared" si="21"/>
        <v>2000.1509000000001</v>
      </c>
      <c r="E59" s="39">
        <f>C59+D59</f>
        <v>12527.260900000001</v>
      </c>
      <c r="F59" s="47" t="s">
        <v>138</v>
      </c>
      <c r="G59" s="44" t="s">
        <v>136</v>
      </c>
      <c r="H59" s="48"/>
      <c r="I59" s="48"/>
      <c r="P59" s="45">
        <f t="shared" si="8"/>
        <v>12527.260899999999</v>
      </c>
      <c r="Q59" s="46">
        <f t="shared" si="9"/>
        <v>2000.1509000000001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5364.2383600000003</v>
      </c>
      <c r="D61" s="29">
        <f t="shared" ref="D61:E61" si="23">SUM(D62:D66)</f>
        <v>0</v>
      </c>
      <c r="E61" s="29">
        <f t="shared" si="23"/>
        <v>5364.2383600000003</v>
      </c>
      <c r="H61" s="5"/>
      <c r="I61" s="5"/>
      <c r="P61" s="36">
        <f t="shared" si="8"/>
        <v>6383.4436483999998</v>
      </c>
      <c r="Q61" s="37">
        <f t="shared" si="9"/>
        <v>1019.2052884000001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4471.4583499999999</v>
      </c>
      <c r="D63" s="39">
        <v>0</v>
      </c>
      <c r="E63" s="39">
        <f t="shared" ref="E63:E68" si="24">C63+D63</f>
        <v>4471.4583499999999</v>
      </c>
      <c r="F63" s="1" t="s">
        <v>137</v>
      </c>
      <c r="H63" s="5"/>
      <c r="I63" s="5"/>
      <c r="P63" s="36">
        <f t="shared" si="8"/>
        <v>5321.0354364999994</v>
      </c>
      <c r="Q63" s="37">
        <f t="shared" si="9"/>
        <v>849.57708649999995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892.78001000000006</v>
      </c>
      <c r="D64" s="39">
        <v>0</v>
      </c>
      <c r="E64" s="39">
        <f t="shared" si="24"/>
        <v>892.78001000000006</v>
      </c>
      <c r="F64" s="1" t="s">
        <v>137</v>
      </c>
      <c r="H64" s="5"/>
      <c r="I64" s="5"/>
      <c r="P64" s="36">
        <f t="shared" si="8"/>
        <v>1062.4082119</v>
      </c>
      <c r="Q64" s="37">
        <f t="shared" si="9"/>
        <v>169.62820190000002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44938.228000000003</v>
      </c>
      <c r="D67" s="39">
        <f t="shared" ref="D67:D68" si="25">C67*19%</f>
        <v>8538.26332</v>
      </c>
      <c r="E67" s="39">
        <f t="shared" si="24"/>
        <v>53476.491320000001</v>
      </c>
      <c r="F67" s="7" t="s">
        <v>138</v>
      </c>
      <c r="P67" s="36">
        <f t="shared" si="8"/>
        <v>53476.491320000001</v>
      </c>
      <c r="Q67" s="37">
        <f t="shared" si="9"/>
        <v>8538.26332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65829.576360000006</v>
      </c>
      <c r="D69" s="54">
        <f t="shared" ref="D69:E69" si="26">D58+D61+D67+D68</f>
        <v>11488.414220000001</v>
      </c>
      <c r="E69" s="54">
        <f t="shared" si="26"/>
        <v>77317.990579999998</v>
      </c>
      <c r="P69" s="36">
        <f>C69*1.19</f>
        <v>78337.195868399998</v>
      </c>
      <c r="Q69" s="37">
        <f t="shared" si="9"/>
        <v>12507.619508400001</v>
      </c>
      <c r="R69" s="7" t="b">
        <f t="shared" si="6"/>
        <v>0</v>
      </c>
      <c r="S69" s="1" t="s">
        <v>141</v>
      </c>
    </row>
    <row r="70" spans="1:19" ht="16.5" thickBot="1" x14ac:dyDescent="0.3">
      <c r="A70" s="328" t="s">
        <v>109</v>
      </c>
      <c r="B70" s="329"/>
      <c r="C70" s="329"/>
      <c r="D70" s="329"/>
      <c r="E70" s="330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1" t="s">
        <v>115</v>
      </c>
      <c r="B74" s="332"/>
      <c r="C74" s="332"/>
      <c r="D74" s="332"/>
      <c r="E74" s="333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256037.1875</v>
      </c>
      <c r="D75" s="55">
        <f>19/100*C75</f>
        <v>48647.065625000003</v>
      </c>
      <c r="E75" s="55">
        <f>C75+D75</f>
        <v>304684.25312499999</v>
      </c>
      <c r="F75" s="1" t="s">
        <v>137</v>
      </c>
      <c r="P75" s="36">
        <f t="shared" si="8"/>
        <v>304684.25312499999</v>
      </c>
      <c r="Q75" s="37">
        <f t="shared" si="9"/>
        <v>48647.065625000003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256037.1875</v>
      </c>
      <c r="D77" s="54">
        <f t="shared" ref="D77:E77" si="28">D75+D76</f>
        <v>48647.065625000003</v>
      </c>
      <c r="E77" s="54">
        <f t="shared" si="28"/>
        <v>304684.25312499999</v>
      </c>
      <c r="P77" s="36">
        <f t="shared" si="8"/>
        <v>304684.25312499999</v>
      </c>
      <c r="Q77" s="37">
        <f t="shared" si="9"/>
        <v>48647.065625000003</v>
      </c>
      <c r="R77" s="7" t="b">
        <f t="shared" si="6"/>
        <v>1</v>
      </c>
    </row>
    <row r="78" spans="1:19" ht="16.5" thickBot="1" x14ac:dyDescent="0.3">
      <c r="A78" s="328" t="s">
        <v>121</v>
      </c>
      <c r="B78" s="330"/>
      <c r="C78" s="54">
        <f>C77+C73+C69+C56+C46+C20+C17</f>
        <v>1344605.2638600001</v>
      </c>
      <c r="D78" s="54">
        <f>D77+D73+D69+D56+D46+D20+D17</f>
        <v>254455.794845</v>
      </c>
      <c r="E78" s="54">
        <f>C78+D78</f>
        <v>1599061.058705</v>
      </c>
      <c r="P78" s="36">
        <f t="shared" si="8"/>
        <v>1600080.2639933999</v>
      </c>
      <c r="Q78" s="37">
        <f t="shared" si="9"/>
        <v>255475.00013340003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894291.67</v>
      </c>
      <c r="D79" s="57">
        <f>-D14+D15+D16+D20+D48+D51+D59</f>
        <v>169915.4173</v>
      </c>
      <c r="E79" s="57">
        <f>-E14+E15+E16+E20+E48+E51+E59</f>
        <v>1064207.0873000002</v>
      </c>
      <c r="F79" s="1" t="s">
        <v>142</v>
      </c>
      <c r="G79" s="15">
        <f>C79+D79</f>
        <v>1064207.0873</v>
      </c>
      <c r="H79" s="1" t="b">
        <f>G79=E79</f>
        <v>1</v>
      </c>
      <c r="I79" s="15">
        <f>E79-G79</f>
        <v>0</v>
      </c>
      <c r="P79" s="36">
        <f t="shared" si="8"/>
        <v>1064207.0873</v>
      </c>
      <c r="Q79" s="37">
        <f t="shared" si="9"/>
        <v>169915.4173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169915.4173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1239508.5672200003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359552.49148500001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407.50385954359876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0" t="s">
        <v>127</v>
      </c>
      <c r="D88" s="320"/>
      <c r="E88" s="320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34" zoomScaleNormal="100" zoomScaleSheetLayoutView="100" workbookViewId="0">
      <selection activeCell="X54" sqref="X54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5" t="s">
        <v>146</v>
      </c>
      <c r="B1" s="285"/>
      <c r="C1" s="285"/>
      <c r="D1" s="285"/>
      <c r="E1" s="285"/>
    </row>
    <row r="2" spans="1:21" ht="12.75" customHeight="1" x14ac:dyDescent="0.25">
      <c r="C2" s="341"/>
      <c r="D2" s="341"/>
      <c r="E2" s="341"/>
    </row>
    <row r="3" spans="1:21" x14ac:dyDescent="0.25">
      <c r="A3" s="244" t="s">
        <v>147</v>
      </c>
      <c r="B3" s="244"/>
      <c r="C3" s="244"/>
      <c r="D3" s="244"/>
      <c r="E3" s="244"/>
    </row>
    <row r="4" spans="1:21" ht="14.25" customHeight="1" x14ac:dyDescent="0.25">
      <c r="A4" s="244" t="s">
        <v>150</v>
      </c>
      <c r="B4" s="244"/>
      <c r="C4" s="244"/>
      <c r="D4" s="244"/>
      <c r="E4" s="244"/>
      <c r="F4" s="60"/>
    </row>
    <row r="5" spans="1:21" ht="44.25" customHeight="1" x14ac:dyDescent="0.25">
      <c r="A5" s="245" t="s">
        <v>157</v>
      </c>
      <c r="B5" s="245"/>
      <c r="C5" s="245"/>
      <c r="D5" s="245"/>
      <c r="E5" s="245"/>
      <c r="F5" s="60"/>
    </row>
    <row r="6" spans="1:21" ht="18" customHeight="1" x14ac:dyDescent="0.25">
      <c r="A6" s="244" t="s">
        <v>158</v>
      </c>
      <c r="B6" s="244"/>
      <c r="C6" s="244"/>
      <c r="D6" s="244"/>
      <c r="E6" s="244"/>
      <c r="F6" s="59"/>
    </row>
    <row r="7" spans="1:21" ht="6" customHeight="1" thickBot="1" x14ac:dyDescent="0.3">
      <c r="B7" s="244"/>
      <c r="C7" s="244"/>
      <c r="D7" s="244"/>
      <c r="E7" s="244"/>
      <c r="F7" s="244"/>
    </row>
    <row r="8" spans="1:21" ht="16.5" thickBot="1" x14ac:dyDescent="0.3">
      <c r="A8" s="334" t="s">
        <v>0</v>
      </c>
      <c r="B8" s="334" t="s">
        <v>1</v>
      </c>
      <c r="C8" s="337" t="s">
        <v>2</v>
      </c>
      <c r="D8" s="338"/>
      <c r="E8" s="339"/>
      <c r="F8" s="340" t="s">
        <v>135</v>
      </c>
      <c r="G8" s="327" t="s">
        <v>136</v>
      </c>
      <c r="M8" s="321"/>
      <c r="N8" s="322"/>
      <c r="O8" s="322"/>
      <c r="P8" s="322"/>
      <c r="Q8" s="322"/>
    </row>
    <row r="9" spans="1:21" ht="32.25" thickBot="1" x14ac:dyDescent="0.3">
      <c r="A9" s="335"/>
      <c r="B9" s="335"/>
      <c r="C9" s="27" t="s">
        <v>3</v>
      </c>
      <c r="D9" s="2" t="s">
        <v>4</v>
      </c>
      <c r="E9" s="2" t="s">
        <v>5</v>
      </c>
      <c r="F9" s="340"/>
      <c r="G9" s="327"/>
    </row>
    <row r="10" spans="1:21" ht="16.5" thickBot="1" x14ac:dyDescent="0.3">
      <c r="A10" s="336"/>
      <c r="B10" s="336"/>
      <c r="C10" s="27" t="s">
        <v>6</v>
      </c>
      <c r="D10" s="2" t="s">
        <v>6</v>
      </c>
      <c r="E10" s="2" t="s">
        <v>6</v>
      </c>
      <c r="F10" s="340"/>
      <c r="G10" s="327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3" t="s">
        <v>7</v>
      </c>
      <c r="B12" s="324"/>
      <c r="C12" s="324"/>
      <c r="D12" s="324"/>
      <c r="E12" s="325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3" t="s">
        <v>17</v>
      </c>
      <c r="B18" s="324"/>
      <c r="C18" s="324"/>
      <c r="D18" s="324"/>
      <c r="E18" s="325"/>
      <c r="H18" s="5"/>
      <c r="I18" s="326" t="s">
        <v>139</v>
      </c>
      <c r="J18" s="326"/>
      <c r="K18" s="326"/>
      <c r="L18" s="326"/>
      <c r="M18" s="326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26"/>
      <c r="J19" s="326"/>
      <c r="K19" s="326"/>
      <c r="L19" s="326"/>
      <c r="M19" s="326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26"/>
      <c r="J20" s="326"/>
      <c r="K20" s="326"/>
      <c r="L20" s="326"/>
      <c r="M20" s="326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3" t="s">
        <v>21</v>
      </c>
      <c r="B21" s="324"/>
      <c r="C21" s="324"/>
      <c r="D21" s="324"/>
      <c r="E21" s="325"/>
      <c r="H21" s="5"/>
      <c r="I21" s="326"/>
      <c r="J21" s="326"/>
      <c r="K21" s="326"/>
      <c r="L21" s="326"/>
      <c r="M21" s="326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26" t="s">
        <v>140</v>
      </c>
      <c r="J22" s="326"/>
      <c r="K22" s="326"/>
      <c r="L22" s="326"/>
      <c r="M22" s="326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26"/>
      <c r="J23" s="326"/>
      <c r="K23" s="326"/>
      <c r="L23" s="326"/>
      <c r="M23" s="326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26"/>
      <c r="J24" s="326"/>
      <c r="K24" s="326"/>
      <c r="L24" s="326"/>
      <c r="M24" s="326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26"/>
      <c r="J25" s="326"/>
      <c r="K25" s="326"/>
      <c r="L25" s="326"/>
      <c r="M25" s="326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26"/>
      <c r="J26" s="326"/>
      <c r="K26" s="326"/>
      <c r="L26" s="326"/>
      <c r="M26" s="326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3581.8</v>
      </c>
      <c r="D27" s="39">
        <f t="shared" si="10"/>
        <v>680.54200000000003</v>
      </c>
      <c r="E27" s="39">
        <f t="shared" si="12"/>
        <v>4262.3420000000006</v>
      </c>
      <c r="F27" s="7" t="s">
        <v>138</v>
      </c>
      <c r="H27" s="5"/>
      <c r="I27" s="326"/>
      <c r="J27" s="326"/>
      <c r="K27" s="326"/>
      <c r="L27" s="326"/>
      <c r="M27" s="326"/>
      <c r="P27" s="36">
        <f t="shared" si="8"/>
        <v>4262.3419999999996</v>
      </c>
      <c r="Q27" s="37">
        <f t="shared" si="9"/>
        <v>680.54200000000003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2*2558.43</f>
        <v>5116.8599999999997</v>
      </c>
      <c r="D28" s="39">
        <f t="shared" si="10"/>
        <v>972.20339999999999</v>
      </c>
      <c r="E28" s="39">
        <f t="shared" si="12"/>
        <v>6089.0634</v>
      </c>
      <c r="F28" s="7" t="s">
        <v>138</v>
      </c>
      <c r="H28" s="5"/>
      <c r="I28" s="5"/>
      <c r="P28" s="36">
        <f t="shared" si="8"/>
        <v>6089.0633999999991</v>
      </c>
      <c r="Q28" s="37">
        <f t="shared" si="9"/>
        <v>972.20339999999999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62675.28</v>
      </c>
      <c r="D29" s="39">
        <f t="shared" si="10"/>
        <v>11908.3032</v>
      </c>
      <c r="E29" s="41">
        <f t="shared" ref="E29" si="13">SUM(E30:E35)</f>
        <v>74583.583199999994</v>
      </c>
      <c r="H29" s="5"/>
      <c r="I29" s="5"/>
      <c r="P29" s="36">
        <f t="shared" si="8"/>
        <v>74583.583199999994</v>
      </c>
      <c r="Q29" s="37">
        <f t="shared" si="9"/>
        <v>11908.3032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12675.28</v>
      </c>
      <c r="D32" s="39">
        <f t="shared" si="10"/>
        <v>2408.3032000000003</v>
      </c>
      <c r="E32" s="39">
        <f>C32+D32</f>
        <v>15083.583200000001</v>
      </c>
      <c r="F32" s="1" t="s">
        <v>138</v>
      </c>
      <c r="H32" s="5"/>
      <c r="I32" s="5"/>
      <c r="P32" s="36">
        <f t="shared" si="8"/>
        <v>15083.583200000001</v>
      </c>
      <c r="Q32" s="37">
        <f t="shared" si="9"/>
        <v>2408.3032000000003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40000</v>
      </c>
      <c r="D35" s="39">
        <f t="shared" si="10"/>
        <v>7600</v>
      </c>
      <c r="E35" s="39">
        <f t="shared" si="14"/>
        <v>47600</v>
      </c>
      <c r="F35" s="7" t="s">
        <v>138</v>
      </c>
      <c r="H35" s="5"/>
      <c r="I35" s="5"/>
      <c r="P35" s="36">
        <f t="shared" si="8"/>
        <v>47600</v>
      </c>
      <c r="Q35" s="37">
        <f t="shared" si="9"/>
        <v>7600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123973.94</v>
      </c>
      <c r="D46" s="40">
        <f t="shared" ref="D46" si="16">D40+D37+D36+D29+D28+D27+D26+D22</f>
        <v>23555.048600000002</v>
      </c>
      <c r="E46" s="40">
        <f>E40+E37+E36+E29+E28+E27+E26+E22</f>
        <v>147528.98860000001</v>
      </c>
      <c r="H46" s="8"/>
      <c r="I46" s="8"/>
      <c r="P46" s="36">
        <f t="shared" si="8"/>
        <v>147528.98859999998</v>
      </c>
      <c r="Q46" s="37">
        <f t="shared" si="9"/>
        <v>23555.048600000002</v>
      </c>
      <c r="R46" s="7" t="b">
        <f t="shared" si="6"/>
        <v>1</v>
      </c>
    </row>
    <row r="47" spans="1:19" ht="28.5" customHeight="1" thickBot="1" x14ac:dyDescent="0.3">
      <c r="A47" s="323" t="s">
        <v>71</v>
      </c>
      <c r="B47" s="324"/>
      <c r="C47" s="324"/>
      <c r="D47" s="324"/>
      <c r="E47" s="325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868028.02</v>
      </c>
      <c r="D48" s="39">
        <f t="shared" ref="D48:E48" si="17">SUM(D49:D50)</f>
        <v>164925.32380000001</v>
      </c>
      <c r="E48" s="39">
        <f t="shared" si="17"/>
        <v>1032953.3438</v>
      </c>
      <c r="G48" s="50" t="s">
        <v>136</v>
      </c>
      <c r="H48" s="52"/>
      <c r="I48" s="52"/>
      <c r="P48" s="45">
        <f t="shared" si="8"/>
        <v>1032953.3438</v>
      </c>
      <c r="Q48" s="46">
        <f t="shared" si="9"/>
        <v>164925.32380000001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868028.02</v>
      </c>
      <c r="D49" s="39">
        <f>C49*19%</f>
        <v>164925.32380000001</v>
      </c>
      <c r="E49" s="39">
        <f>C49+D49</f>
        <v>1032953.3438</v>
      </c>
      <c r="F49" s="7" t="s">
        <v>138</v>
      </c>
      <c r="H49" s="5"/>
      <c r="I49" s="5"/>
      <c r="P49" s="36">
        <f t="shared" si="8"/>
        <v>1032953.3438</v>
      </c>
      <c r="Q49" s="37">
        <f t="shared" si="9"/>
        <v>164925.32380000001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ref="D50:D55" si="18">C50*19%</f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884539.68</v>
      </c>
      <c r="D56" s="30">
        <f t="shared" ref="D56:E56" si="20">D48+D51+D52+D53+D54+D55</f>
        <v>168062.5392</v>
      </c>
      <c r="E56" s="30">
        <f t="shared" si="20"/>
        <v>1052602.2192000002</v>
      </c>
      <c r="H56" s="5"/>
      <c r="I56" s="5"/>
      <c r="P56" s="36">
        <f t="shared" si="8"/>
        <v>1052602.2191999999</v>
      </c>
      <c r="Q56" s="37">
        <f t="shared" si="9"/>
        <v>168062.5392</v>
      </c>
      <c r="R56" s="7" t="b">
        <f t="shared" si="6"/>
        <v>1</v>
      </c>
    </row>
    <row r="57" spans="1:19" ht="16.5" thickBot="1" x14ac:dyDescent="0.3">
      <c r="A57" s="323" t="s">
        <v>85</v>
      </c>
      <c r="B57" s="324"/>
      <c r="C57" s="324"/>
      <c r="D57" s="324"/>
      <c r="E57" s="325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10413.959999999999</v>
      </c>
      <c r="D58" s="43">
        <f t="shared" ref="D58:D60" si="21">C58*19%</f>
        <v>1978.6523999999999</v>
      </c>
      <c r="E58" s="43">
        <f t="shared" ref="E58" si="22">E59+E60</f>
        <v>12392.612399999998</v>
      </c>
      <c r="F58" s="7"/>
      <c r="H58" s="5"/>
      <c r="I58" s="5"/>
      <c r="P58" s="36">
        <f t="shared" si="8"/>
        <v>12392.612399999998</v>
      </c>
      <c r="Q58" s="37">
        <f t="shared" si="9"/>
        <v>1978.6523999999999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10413.959999999999</v>
      </c>
      <c r="D59" s="39">
        <f t="shared" si="21"/>
        <v>1978.6523999999999</v>
      </c>
      <c r="E59" s="39">
        <f>C59+D59</f>
        <v>12392.612399999998</v>
      </c>
      <c r="F59" s="47" t="s">
        <v>138</v>
      </c>
      <c r="G59" s="44" t="s">
        <v>136</v>
      </c>
      <c r="H59" s="48"/>
      <c r="I59" s="48"/>
      <c r="P59" s="45">
        <f t="shared" si="8"/>
        <v>12392.612399999998</v>
      </c>
      <c r="Q59" s="46">
        <f t="shared" si="9"/>
        <v>1978.6523999999999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5278.21018</v>
      </c>
      <c r="D61" s="29">
        <f t="shared" ref="D61:E61" si="23">SUM(D62:D66)</f>
        <v>0</v>
      </c>
      <c r="E61" s="29">
        <f t="shared" si="23"/>
        <v>5278.21018</v>
      </c>
      <c r="H61" s="5"/>
      <c r="I61" s="5"/>
      <c r="P61" s="36">
        <f t="shared" si="8"/>
        <v>6281.0701141999998</v>
      </c>
      <c r="Q61" s="37">
        <f t="shared" si="9"/>
        <v>1002.8599342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4399.7682000000004</v>
      </c>
      <c r="D63" s="39">
        <v>0</v>
      </c>
      <c r="E63" s="39">
        <f t="shared" ref="E63:E68" si="24">C63+D63</f>
        <v>4399.7682000000004</v>
      </c>
      <c r="F63" s="1" t="s">
        <v>137</v>
      </c>
      <c r="H63" s="5"/>
      <c r="I63" s="5"/>
      <c r="P63" s="36">
        <f t="shared" si="8"/>
        <v>5235.724158</v>
      </c>
      <c r="Q63" s="37">
        <f t="shared" si="9"/>
        <v>835.95595800000012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878.44197999999994</v>
      </c>
      <c r="D64" s="39">
        <v>0</v>
      </c>
      <c r="E64" s="39">
        <f t="shared" si="24"/>
        <v>878.44197999999994</v>
      </c>
      <c r="F64" s="1" t="s">
        <v>137</v>
      </c>
      <c r="H64" s="5"/>
      <c r="I64" s="5"/>
      <c r="P64" s="36">
        <f t="shared" si="8"/>
        <v>1045.3459561999998</v>
      </c>
      <c r="Q64" s="37">
        <f t="shared" si="9"/>
        <v>166.90397619999999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44226.984000000004</v>
      </c>
      <c r="D67" s="39">
        <f t="shared" ref="D67:D68" si="25">C67*19%</f>
        <v>8403.1269600000014</v>
      </c>
      <c r="E67" s="39">
        <f t="shared" si="24"/>
        <v>52630.110960000005</v>
      </c>
      <c r="F67" s="7" t="s">
        <v>138</v>
      </c>
      <c r="P67" s="36">
        <f t="shared" si="8"/>
        <v>52630.110960000005</v>
      </c>
      <c r="Q67" s="37">
        <f t="shared" si="9"/>
        <v>8403.1269600000014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64919.154180000005</v>
      </c>
      <c r="D69" s="54">
        <f t="shared" ref="D69:E69" si="26">D58+D61+D67+D68</f>
        <v>11331.77936</v>
      </c>
      <c r="E69" s="54">
        <f t="shared" si="26"/>
        <v>76250.933539999998</v>
      </c>
      <c r="P69" s="36">
        <f>C69*1.19</f>
        <v>77253.793474200007</v>
      </c>
      <c r="Q69" s="37">
        <f t="shared" si="9"/>
        <v>12334.6392942</v>
      </c>
      <c r="R69" s="7" t="b">
        <f t="shared" si="6"/>
        <v>0</v>
      </c>
      <c r="S69" s="1" t="s">
        <v>141</v>
      </c>
    </row>
    <row r="70" spans="1:19" ht="16.5" thickBot="1" x14ac:dyDescent="0.3">
      <c r="A70" s="328" t="s">
        <v>109</v>
      </c>
      <c r="B70" s="329"/>
      <c r="C70" s="329"/>
      <c r="D70" s="329"/>
      <c r="E70" s="330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1" t="s">
        <v>115</v>
      </c>
      <c r="B74" s="332"/>
      <c r="C74" s="332"/>
      <c r="D74" s="332"/>
      <c r="E74" s="333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252452.68</v>
      </c>
      <c r="D75" s="55">
        <f>19/100*C75</f>
        <v>47966.0092</v>
      </c>
      <c r="E75" s="55">
        <f>C75+D75</f>
        <v>300418.68920000002</v>
      </c>
      <c r="F75" s="1" t="s">
        <v>137</v>
      </c>
      <c r="P75" s="36">
        <f t="shared" si="8"/>
        <v>300418.68919999996</v>
      </c>
      <c r="Q75" s="37">
        <f t="shared" si="9"/>
        <v>47966.0092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252452.68</v>
      </c>
      <c r="D77" s="54">
        <f t="shared" ref="D77:E77" si="28">D75+D76</f>
        <v>47966.0092</v>
      </c>
      <c r="E77" s="54">
        <f t="shared" si="28"/>
        <v>300418.68920000002</v>
      </c>
      <c r="P77" s="36">
        <f t="shared" si="8"/>
        <v>300418.68919999996</v>
      </c>
      <c r="Q77" s="37">
        <f t="shared" si="9"/>
        <v>47966.0092</v>
      </c>
      <c r="R77" s="7" t="b">
        <f t="shared" si="6"/>
        <v>1</v>
      </c>
    </row>
    <row r="78" spans="1:19" ht="16.5" thickBot="1" x14ac:dyDescent="0.3">
      <c r="A78" s="328" t="s">
        <v>121</v>
      </c>
      <c r="B78" s="330"/>
      <c r="C78" s="54">
        <f>C77+C73+C69+C56+C46+C20+C17</f>
        <v>1325885.4541799999</v>
      </c>
      <c r="D78" s="54">
        <f>D77+D73+D69+D56+D46+D20+D17</f>
        <v>250915.37636000002</v>
      </c>
      <c r="E78" s="54">
        <f>C78+D78</f>
        <v>1576800.83054</v>
      </c>
      <c r="P78" s="36">
        <f t="shared" si="8"/>
        <v>1577803.6904741998</v>
      </c>
      <c r="Q78" s="37">
        <f t="shared" si="9"/>
        <v>251918.23629419997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879953.64</v>
      </c>
      <c r="D79" s="57">
        <f>-D14+D15+D16+D20+D48+D51+D59</f>
        <v>167191.19159999999</v>
      </c>
      <c r="E79" s="57">
        <f>-E14+E15+E16+E20+E48+E51+E59</f>
        <v>1047144.8316</v>
      </c>
      <c r="F79" s="1" t="s">
        <v>142</v>
      </c>
      <c r="G79" s="15">
        <f>C79+D79</f>
        <v>1047144.8316</v>
      </c>
      <c r="H79" s="1" t="b">
        <f>G79=E79</f>
        <v>1</v>
      </c>
      <c r="I79" s="15">
        <f>E79-G79</f>
        <v>0</v>
      </c>
      <c r="P79" s="36">
        <f t="shared" si="8"/>
        <v>1047144.8315999999</v>
      </c>
      <c r="Q79" s="37">
        <f t="shared" si="9"/>
        <v>167191.19159999999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167191.19159999999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1221599.9311599999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355200.89938000002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400.97041776027999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0" t="s">
        <v>127</v>
      </c>
      <c r="D88" s="320"/>
      <c r="E88" s="320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2" zoomScaleNormal="100" zoomScaleSheetLayoutView="100" workbookViewId="0">
      <selection activeCell="B29" sqref="B29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5" t="s">
        <v>146</v>
      </c>
      <c r="B1" s="285"/>
      <c r="C1" s="285"/>
      <c r="D1" s="285"/>
      <c r="E1" s="285"/>
    </row>
    <row r="2" spans="1:21" ht="12.75" customHeight="1" x14ac:dyDescent="0.25">
      <c r="C2" s="341"/>
      <c r="D2" s="341"/>
      <c r="E2" s="341"/>
    </row>
    <row r="3" spans="1:21" x14ac:dyDescent="0.25">
      <c r="A3" s="244" t="s">
        <v>147</v>
      </c>
      <c r="B3" s="244"/>
      <c r="C3" s="244"/>
      <c r="D3" s="244"/>
      <c r="E3" s="244"/>
    </row>
    <row r="4" spans="1:21" ht="14.25" customHeight="1" x14ac:dyDescent="0.25">
      <c r="A4" s="244" t="s">
        <v>150</v>
      </c>
      <c r="B4" s="244"/>
      <c r="C4" s="244"/>
      <c r="D4" s="244"/>
      <c r="E4" s="244"/>
      <c r="F4" s="60"/>
    </row>
    <row r="5" spans="1:21" ht="44.25" customHeight="1" x14ac:dyDescent="0.25">
      <c r="A5" s="245" t="s">
        <v>159</v>
      </c>
      <c r="B5" s="245"/>
      <c r="C5" s="245"/>
      <c r="D5" s="245"/>
      <c r="E5" s="245"/>
      <c r="F5" s="60"/>
    </row>
    <row r="6" spans="1:21" ht="18" customHeight="1" x14ac:dyDescent="0.25">
      <c r="A6" s="244" t="s">
        <v>160</v>
      </c>
      <c r="B6" s="244"/>
      <c r="C6" s="244"/>
      <c r="D6" s="244"/>
      <c r="E6" s="244"/>
      <c r="F6" s="59"/>
    </row>
    <row r="7" spans="1:21" ht="6" customHeight="1" thickBot="1" x14ac:dyDescent="0.3">
      <c r="B7" s="244"/>
      <c r="C7" s="244"/>
      <c r="D7" s="244"/>
      <c r="E7" s="244"/>
      <c r="F7" s="244"/>
    </row>
    <row r="8" spans="1:21" ht="16.5" thickBot="1" x14ac:dyDescent="0.3">
      <c r="A8" s="334" t="s">
        <v>0</v>
      </c>
      <c r="B8" s="334" t="s">
        <v>1</v>
      </c>
      <c r="C8" s="337" t="s">
        <v>2</v>
      </c>
      <c r="D8" s="338"/>
      <c r="E8" s="339"/>
      <c r="F8" s="340" t="s">
        <v>135</v>
      </c>
      <c r="G8" s="327" t="s">
        <v>136</v>
      </c>
      <c r="M8" s="321"/>
      <c r="N8" s="322"/>
      <c r="O8" s="322"/>
      <c r="P8" s="322"/>
      <c r="Q8" s="322"/>
    </row>
    <row r="9" spans="1:21" ht="32.25" thickBot="1" x14ac:dyDescent="0.3">
      <c r="A9" s="335"/>
      <c r="B9" s="335"/>
      <c r="C9" s="27" t="s">
        <v>3</v>
      </c>
      <c r="D9" s="2" t="s">
        <v>4</v>
      </c>
      <c r="E9" s="2" t="s">
        <v>5</v>
      </c>
      <c r="F9" s="340"/>
      <c r="G9" s="327"/>
    </row>
    <row r="10" spans="1:21" ht="16.5" thickBot="1" x14ac:dyDescent="0.3">
      <c r="A10" s="336"/>
      <c r="B10" s="336"/>
      <c r="C10" s="27" t="s">
        <v>6</v>
      </c>
      <c r="D10" s="2" t="s">
        <v>6</v>
      </c>
      <c r="E10" s="2" t="s">
        <v>6</v>
      </c>
      <c r="F10" s="340"/>
      <c r="G10" s="327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3" t="s">
        <v>7</v>
      </c>
      <c r="B12" s="324"/>
      <c r="C12" s="324"/>
      <c r="D12" s="324"/>
      <c r="E12" s="325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3" t="s">
        <v>17</v>
      </c>
      <c r="B18" s="324"/>
      <c r="C18" s="324"/>
      <c r="D18" s="324"/>
      <c r="E18" s="325"/>
      <c r="H18" s="5"/>
      <c r="I18" s="326" t="s">
        <v>139</v>
      </c>
      <c r="J18" s="326"/>
      <c r="K18" s="326"/>
      <c r="L18" s="326"/>
      <c r="M18" s="326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26"/>
      <c r="J19" s="326"/>
      <c r="K19" s="326"/>
      <c r="L19" s="326"/>
      <c r="M19" s="326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26"/>
      <c r="J20" s="326"/>
      <c r="K20" s="326"/>
      <c r="L20" s="326"/>
      <c r="M20" s="326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3" t="s">
        <v>21</v>
      </c>
      <c r="B21" s="324"/>
      <c r="C21" s="324"/>
      <c r="D21" s="324"/>
      <c r="E21" s="325"/>
      <c r="H21" s="5"/>
      <c r="I21" s="326"/>
      <c r="J21" s="326"/>
      <c r="K21" s="326"/>
      <c r="L21" s="326"/>
      <c r="M21" s="326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26" t="s">
        <v>140</v>
      </c>
      <c r="J22" s="326"/>
      <c r="K22" s="326"/>
      <c r="L22" s="326"/>
      <c r="M22" s="326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26"/>
      <c r="J23" s="326"/>
      <c r="K23" s="326"/>
      <c r="L23" s="326"/>
      <c r="M23" s="326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26"/>
      <c r="J24" s="326"/>
      <c r="K24" s="326"/>
      <c r="L24" s="326"/>
      <c r="M24" s="326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26"/>
      <c r="J25" s="326"/>
      <c r="K25" s="326"/>
      <c r="L25" s="326"/>
      <c r="M25" s="326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26"/>
      <c r="J26" s="326"/>
      <c r="K26" s="326"/>
      <c r="L26" s="326"/>
      <c r="M26" s="326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3324.18</v>
      </c>
      <c r="D27" s="39">
        <f t="shared" si="10"/>
        <v>631.5942</v>
      </c>
      <c r="E27" s="39">
        <f t="shared" si="12"/>
        <v>3955.7741999999998</v>
      </c>
      <c r="F27" s="7" t="s">
        <v>138</v>
      </c>
      <c r="H27" s="5"/>
      <c r="I27" s="326"/>
      <c r="J27" s="326"/>
      <c r="K27" s="326"/>
      <c r="L27" s="326"/>
      <c r="M27" s="326"/>
      <c r="P27" s="36">
        <f t="shared" si="8"/>
        <v>3955.7741999999998</v>
      </c>
      <c r="Q27" s="37">
        <f t="shared" si="9"/>
        <v>631.5942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2*2374.42</f>
        <v>4748.84</v>
      </c>
      <c r="D28" s="39">
        <f t="shared" si="10"/>
        <v>902.27960000000007</v>
      </c>
      <c r="E28" s="39">
        <f t="shared" si="12"/>
        <v>5651.1196</v>
      </c>
      <c r="F28" s="7" t="s">
        <v>138</v>
      </c>
      <c r="H28" s="5"/>
      <c r="I28" s="5"/>
      <c r="P28" s="36">
        <f t="shared" si="8"/>
        <v>5651.1196</v>
      </c>
      <c r="Q28" s="37">
        <f t="shared" si="9"/>
        <v>902.27960000000007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57123.25</v>
      </c>
      <c r="D29" s="39">
        <f t="shared" si="10"/>
        <v>10853.4175</v>
      </c>
      <c r="E29" s="41">
        <f t="shared" ref="E29" si="13">SUM(E30:E35)</f>
        <v>67976.667499999996</v>
      </c>
      <c r="H29" s="5"/>
      <c r="I29" s="5"/>
      <c r="P29" s="36">
        <f t="shared" si="8"/>
        <v>67976.667499999996</v>
      </c>
      <c r="Q29" s="37">
        <f t="shared" si="9"/>
        <v>10853.4175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12123.25</v>
      </c>
      <c r="D32" s="39">
        <f t="shared" si="10"/>
        <v>2303.4175</v>
      </c>
      <c r="E32" s="39">
        <f>C32+D32</f>
        <v>14426.6675</v>
      </c>
      <c r="F32" s="1" t="s">
        <v>138</v>
      </c>
      <c r="H32" s="5"/>
      <c r="I32" s="5"/>
      <c r="P32" s="36">
        <f t="shared" si="8"/>
        <v>14426.6675</v>
      </c>
      <c r="Q32" s="37">
        <f t="shared" si="9"/>
        <v>2303.4175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35000</v>
      </c>
      <c r="D35" s="39">
        <f t="shared" si="10"/>
        <v>6650</v>
      </c>
      <c r="E35" s="39">
        <f t="shared" si="14"/>
        <v>41650</v>
      </c>
      <c r="F35" s="7" t="s">
        <v>138</v>
      </c>
      <c r="H35" s="5"/>
      <c r="I35" s="5"/>
      <c r="P35" s="36">
        <f t="shared" si="8"/>
        <v>41650</v>
      </c>
      <c r="Q35" s="37">
        <f t="shared" si="9"/>
        <v>6650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117796.26999999999</v>
      </c>
      <c r="D46" s="40">
        <f t="shared" ref="D46" si="16">D40+D37+D36+D29+D28+D27+D26+D22</f>
        <v>22381.291300000001</v>
      </c>
      <c r="E46" s="40">
        <f>E40+E37+E36+E29+E28+E27+E26+E22</f>
        <v>140177.5613</v>
      </c>
      <c r="H46" s="8"/>
      <c r="I46" s="8"/>
      <c r="P46" s="36">
        <f t="shared" si="8"/>
        <v>140177.56129999997</v>
      </c>
      <c r="Q46" s="37">
        <f t="shared" si="9"/>
        <v>22381.291299999997</v>
      </c>
      <c r="R46" s="7" t="b">
        <f t="shared" si="6"/>
        <v>1</v>
      </c>
    </row>
    <row r="47" spans="1:19" ht="28.5" customHeight="1" thickBot="1" x14ac:dyDescent="0.3">
      <c r="A47" s="323" t="s">
        <v>71</v>
      </c>
      <c r="B47" s="324"/>
      <c r="C47" s="324"/>
      <c r="D47" s="324"/>
      <c r="E47" s="325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1026043.38</v>
      </c>
      <c r="D48" s="39">
        <f t="shared" ref="D48:E48" si="17">SUM(D49:D50)</f>
        <v>194948.24220000001</v>
      </c>
      <c r="E48" s="39">
        <f t="shared" si="17"/>
        <v>1220991.6222000001</v>
      </c>
      <c r="G48" s="50" t="s">
        <v>136</v>
      </c>
      <c r="H48" s="52"/>
      <c r="I48" s="52"/>
      <c r="P48" s="45">
        <f t="shared" si="8"/>
        <v>1220991.6221999999</v>
      </c>
      <c r="Q48" s="46">
        <f t="shared" si="9"/>
        <v>194948.24220000001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1026043.38</v>
      </c>
      <c r="D49" s="39">
        <f t="shared" ref="D49:D55" si="18">C49*19%</f>
        <v>194948.24220000001</v>
      </c>
      <c r="E49" s="39">
        <f>C49+D49</f>
        <v>1220991.6222000001</v>
      </c>
      <c r="F49" s="7" t="s">
        <v>138</v>
      </c>
      <c r="H49" s="5"/>
      <c r="I49" s="5"/>
      <c r="P49" s="36">
        <f t="shared" si="8"/>
        <v>1220991.6221999999</v>
      </c>
      <c r="Q49" s="37">
        <f t="shared" si="9"/>
        <v>194948.24220000001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755.83</v>
      </c>
      <c r="D51" s="39">
        <f t="shared" si="18"/>
        <v>143.60770000000002</v>
      </c>
      <c r="E51" s="39">
        <f t="shared" si="19"/>
        <v>899.43770000000006</v>
      </c>
      <c r="F51" s="47" t="s">
        <v>138</v>
      </c>
      <c r="G51" s="44" t="s">
        <v>136</v>
      </c>
      <c r="H51" s="48"/>
      <c r="I51" s="48"/>
      <c r="P51" s="45">
        <f t="shared" si="8"/>
        <v>899.43770000000006</v>
      </c>
      <c r="Q51" s="46">
        <f t="shared" si="9"/>
        <v>143.60770000000002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7500</v>
      </c>
      <c r="D52" s="39">
        <f t="shared" si="18"/>
        <v>1425</v>
      </c>
      <c r="E52" s="39">
        <f t="shared" si="19"/>
        <v>8925</v>
      </c>
      <c r="F52" s="7" t="s">
        <v>138</v>
      </c>
      <c r="H52" s="5"/>
      <c r="I52" s="5"/>
      <c r="P52" s="36">
        <f t="shared" si="8"/>
        <v>8925</v>
      </c>
      <c r="Q52" s="37">
        <f t="shared" si="9"/>
        <v>1425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1034299.21</v>
      </c>
      <c r="D56" s="30">
        <f t="shared" ref="D56:E56" si="20">D48+D51+D52+D53+D54+D55</f>
        <v>196516.8499</v>
      </c>
      <c r="E56" s="30">
        <f t="shared" si="20"/>
        <v>1230816.0599</v>
      </c>
      <c r="H56" s="5"/>
      <c r="I56" s="5"/>
      <c r="P56" s="36">
        <f t="shared" si="8"/>
        <v>1230816.0599</v>
      </c>
      <c r="Q56" s="37">
        <f t="shared" si="9"/>
        <v>196516.8499</v>
      </c>
      <c r="R56" s="7" t="b">
        <f t="shared" si="6"/>
        <v>1</v>
      </c>
    </row>
    <row r="57" spans="1:19" ht="16.5" thickBot="1" x14ac:dyDescent="0.3">
      <c r="A57" s="323" t="s">
        <v>85</v>
      </c>
      <c r="B57" s="324"/>
      <c r="C57" s="324"/>
      <c r="D57" s="324"/>
      <c r="E57" s="325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9870.4500000000007</v>
      </c>
      <c r="D58" s="43">
        <f t="shared" ref="D58:D60" si="21">C58*19%</f>
        <v>1875.3855000000001</v>
      </c>
      <c r="E58" s="43">
        <f t="shared" ref="E58" si="22">E59+E60</f>
        <v>11745.835500000001</v>
      </c>
      <c r="F58" s="7"/>
      <c r="H58" s="5"/>
      <c r="I58" s="5"/>
      <c r="P58" s="36">
        <f t="shared" si="8"/>
        <v>11745.835500000001</v>
      </c>
      <c r="Q58" s="37">
        <f t="shared" si="9"/>
        <v>1875.3855000000001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9870.4500000000007</v>
      </c>
      <c r="D59" s="39">
        <f t="shared" si="21"/>
        <v>1875.3855000000001</v>
      </c>
      <c r="E59" s="39">
        <f>C59+D59</f>
        <v>11745.835500000001</v>
      </c>
      <c r="F59" s="47" t="s">
        <v>138</v>
      </c>
      <c r="G59" s="44" t="s">
        <v>136</v>
      </c>
      <c r="H59" s="48"/>
      <c r="I59" s="48"/>
      <c r="P59" s="45">
        <f t="shared" si="8"/>
        <v>11745.835500000001</v>
      </c>
      <c r="Q59" s="46">
        <f t="shared" si="9"/>
        <v>1875.3855000000001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6219.2621299999992</v>
      </c>
      <c r="D61" s="29">
        <f t="shared" ref="D61:E61" si="23">SUM(D62:D66)</f>
        <v>0</v>
      </c>
      <c r="E61" s="29">
        <f t="shared" si="23"/>
        <v>6219.2621299999992</v>
      </c>
      <c r="H61" s="5"/>
      <c r="I61" s="5"/>
      <c r="P61" s="36">
        <f t="shared" si="8"/>
        <v>7400.9219346999989</v>
      </c>
      <c r="Q61" s="37">
        <f t="shared" si="9"/>
        <v>1181.6598046999998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5183.3482999999997</v>
      </c>
      <c r="D63" s="39">
        <v>0</v>
      </c>
      <c r="E63" s="39">
        <f t="shared" ref="E63:E68" si="24">C63+D63</f>
        <v>5183.3482999999997</v>
      </c>
      <c r="F63" s="1" t="s">
        <v>137</v>
      </c>
      <c r="H63" s="5"/>
      <c r="I63" s="5"/>
      <c r="P63" s="36">
        <f t="shared" si="8"/>
        <v>6168.1844769999989</v>
      </c>
      <c r="Q63" s="37">
        <f t="shared" si="9"/>
        <v>984.83617699999991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1035.91383</v>
      </c>
      <c r="D64" s="39">
        <v>0</v>
      </c>
      <c r="E64" s="39">
        <f t="shared" si="24"/>
        <v>1035.91383</v>
      </c>
      <c r="F64" s="1" t="s">
        <v>137</v>
      </c>
      <c r="H64" s="5"/>
      <c r="I64" s="5"/>
      <c r="P64" s="36">
        <f t="shared" si="8"/>
        <v>1232.7374576999998</v>
      </c>
      <c r="Q64" s="37">
        <f t="shared" si="9"/>
        <v>196.8236277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51714.960500000001</v>
      </c>
      <c r="D67" s="39">
        <f t="shared" ref="D67:D68" si="25">C67*19%</f>
        <v>9825.8424950000008</v>
      </c>
      <c r="E67" s="39">
        <f t="shared" si="24"/>
        <v>61540.802995000005</v>
      </c>
      <c r="F67" s="7" t="s">
        <v>138</v>
      </c>
      <c r="P67" s="36">
        <f t="shared" si="8"/>
        <v>61540.802994999998</v>
      </c>
      <c r="Q67" s="37">
        <f t="shared" si="9"/>
        <v>9825.8424950000008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72804.672630000001</v>
      </c>
      <c r="D69" s="54">
        <f t="shared" ref="D69:E69" si="26">D58+D61+D67+D68</f>
        <v>12651.227995000001</v>
      </c>
      <c r="E69" s="54">
        <f t="shared" si="26"/>
        <v>85455.900625000009</v>
      </c>
      <c r="P69" s="36">
        <f>C69*1.19</f>
        <v>86637.560429699995</v>
      </c>
      <c r="Q69" s="37">
        <f t="shared" si="9"/>
        <v>13832.8877997</v>
      </c>
      <c r="R69" s="7" t="b">
        <f t="shared" si="6"/>
        <v>0</v>
      </c>
      <c r="S69" s="1" t="s">
        <v>141</v>
      </c>
    </row>
    <row r="70" spans="1:19" ht="16.5" thickBot="1" x14ac:dyDescent="0.3">
      <c r="A70" s="328" t="s">
        <v>109</v>
      </c>
      <c r="B70" s="329"/>
      <c r="C70" s="329"/>
      <c r="D70" s="329"/>
      <c r="E70" s="330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1" t="s">
        <v>115</v>
      </c>
      <c r="B74" s="332"/>
      <c r="C74" s="332"/>
      <c r="D74" s="332"/>
      <c r="E74" s="333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288304.27249999996</v>
      </c>
      <c r="D75" s="55">
        <f>19/100*C75</f>
        <v>54777.811774999995</v>
      </c>
      <c r="E75" s="55">
        <f>C75+D75</f>
        <v>343082.08427499997</v>
      </c>
      <c r="F75" s="1" t="s">
        <v>137</v>
      </c>
      <c r="P75" s="36">
        <f t="shared" si="8"/>
        <v>343082.08427499991</v>
      </c>
      <c r="Q75" s="37">
        <f t="shared" si="9"/>
        <v>54777.811774999995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288304.27249999996</v>
      </c>
      <c r="D77" s="54">
        <f t="shared" ref="D77:E77" si="28">D75+D76</f>
        <v>54777.811774999995</v>
      </c>
      <c r="E77" s="54">
        <f t="shared" si="28"/>
        <v>343082.08427499997</v>
      </c>
      <c r="P77" s="36">
        <f t="shared" si="8"/>
        <v>343082.08427499991</v>
      </c>
      <c r="Q77" s="37">
        <f t="shared" si="9"/>
        <v>54777.811774999995</v>
      </c>
      <c r="R77" s="7" t="b">
        <f t="shared" si="6"/>
        <v>1</v>
      </c>
    </row>
    <row r="78" spans="1:19" ht="16.5" thickBot="1" x14ac:dyDescent="0.3">
      <c r="A78" s="328" t="s">
        <v>121</v>
      </c>
      <c r="B78" s="330"/>
      <c r="C78" s="54">
        <f>C77+C73+C69+C56+C46+C20+C17</f>
        <v>1513204.4251299999</v>
      </c>
      <c r="D78" s="54">
        <f>D77+D73+D69+D56+D46+D20+D17</f>
        <v>286327.18096999999</v>
      </c>
      <c r="E78" s="54">
        <f>C78+D78</f>
        <v>1799531.6061</v>
      </c>
      <c r="P78" s="36">
        <f t="shared" si="8"/>
        <v>1800713.2659046997</v>
      </c>
      <c r="Q78" s="37">
        <f t="shared" si="9"/>
        <v>287508.84077469999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1036669.6599999999</v>
      </c>
      <c r="D79" s="57">
        <f>-D14+D15+D16+D20+D48+D51+D59</f>
        <v>196967.23540000001</v>
      </c>
      <c r="E79" s="57">
        <f>-E14+E15+E16+E20+E48+E51+E59</f>
        <v>1233636.8954</v>
      </c>
      <c r="F79" s="1" t="s">
        <v>142</v>
      </c>
      <c r="G79" s="15">
        <f>C79+D79</f>
        <v>1233636.8953999998</v>
      </c>
      <c r="H79" s="1" t="b">
        <f>G79=E79</f>
        <v>1</v>
      </c>
      <c r="I79" s="15">
        <f>E79-G79</f>
        <v>0</v>
      </c>
      <c r="P79" s="36">
        <f t="shared" si="8"/>
        <v>1233636.8953999998</v>
      </c>
      <c r="Q79" s="37">
        <f t="shared" si="9"/>
        <v>196967.23539999998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196967.23539999998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1400726.259695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398805.34640499996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472.38155256634587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0" t="s">
        <v>127</v>
      </c>
      <c r="D88" s="320"/>
      <c r="E88" s="320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19" zoomScaleNormal="100" zoomScaleSheetLayoutView="100" workbookViewId="0">
      <selection activeCell="W43" sqref="W43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5" t="s">
        <v>146</v>
      </c>
      <c r="B1" s="285"/>
      <c r="C1" s="285"/>
      <c r="D1" s="285"/>
      <c r="E1" s="285"/>
    </row>
    <row r="2" spans="1:21" ht="12.75" customHeight="1" x14ac:dyDescent="0.25">
      <c r="C2" s="341"/>
      <c r="D2" s="341"/>
      <c r="E2" s="341"/>
    </row>
    <row r="3" spans="1:21" x14ac:dyDescent="0.25">
      <c r="A3" s="244" t="s">
        <v>147</v>
      </c>
      <c r="B3" s="244"/>
      <c r="C3" s="244"/>
      <c r="D3" s="244"/>
      <c r="E3" s="244"/>
    </row>
    <row r="4" spans="1:21" ht="14.25" customHeight="1" x14ac:dyDescent="0.25">
      <c r="A4" s="244" t="s">
        <v>150</v>
      </c>
      <c r="B4" s="244"/>
      <c r="C4" s="244"/>
      <c r="D4" s="244"/>
      <c r="E4" s="244"/>
      <c r="F4" s="60"/>
    </row>
    <row r="5" spans="1:21" ht="44.25" customHeight="1" x14ac:dyDescent="0.25">
      <c r="A5" s="245" t="s">
        <v>161</v>
      </c>
      <c r="B5" s="245"/>
      <c r="C5" s="245"/>
      <c r="D5" s="245"/>
      <c r="E5" s="245"/>
      <c r="F5" s="60"/>
    </row>
    <row r="6" spans="1:21" ht="18" customHeight="1" x14ac:dyDescent="0.25">
      <c r="A6" s="244" t="s">
        <v>162</v>
      </c>
      <c r="B6" s="244"/>
      <c r="C6" s="244"/>
      <c r="D6" s="244"/>
      <c r="E6" s="244"/>
      <c r="F6" s="59"/>
    </row>
    <row r="7" spans="1:21" ht="6" customHeight="1" thickBot="1" x14ac:dyDescent="0.3">
      <c r="B7" s="244"/>
      <c r="C7" s="244"/>
      <c r="D7" s="244"/>
      <c r="E7" s="244"/>
      <c r="F7" s="244"/>
    </row>
    <row r="8" spans="1:21" ht="16.5" thickBot="1" x14ac:dyDescent="0.3">
      <c r="A8" s="334" t="s">
        <v>0</v>
      </c>
      <c r="B8" s="334" t="s">
        <v>1</v>
      </c>
      <c r="C8" s="337" t="s">
        <v>2</v>
      </c>
      <c r="D8" s="338"/>
      <c r="E8" s="339"/>
      <c r="F8" s="340" t="s">
        <v>135</v>
      </c>
      <c r="G8" s="327" t="s">
        <v>136</v>
      </c>
      <c r="M8" s="321"/>
      <c r="N8" s="322"/>
      <c r="O8" s="322"/>
      <c r="P8" s="322"/>
      <c r="Q8" s="322"/>
    </row>
    <row r="9" spans="1:21" ht="32.25" thickBot="1" x14ac:dyDescent="0.3">
      <c r="A9" s="335"/>
      <c r="B9" s="335"/>
      <c r="C9" s="27" t="s">
        <v>3</v>
      </c>
      <c r="D9" s="2" t="s">
        <v>4</v>
      </c>
      <c r="E9" s="2" t="s">
        <v>5</v>
      </c>
      <c r="F9" s="340"/>
      <c r="G9" s="327"/>
    </row>
    <row r="10" spans="1:21" ht="16.5" thickBot="1" x14ac:dyDescent="0.3">
      <c r="A10" s="336"/>
      <c r="B10" s="336"/>
      <c r="C10" s="27" t="s">
        <v>6</v>
      </c>
      <c r="D10" s="2" t="s">
        <v>6</v>
      </c>
      <c r="E10" s="2" t="s">
        <v>6</v>
      </c>
      <c r="F10" s="340"/>
      <c r="G10" s="327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3" t="s">
        <v>7</v>
      </c>
      <c r="B12" s="324"/>
      <c r="C12" s="324"/>
      <c r="D12" s="324"/>
      <c r="E12" s="325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3" t="s">
        <v>17</v>
      </c>
      <c r="B18" s="324"/>
      <c r="C18" s="324"/>
      <c r="D18" s="324"/>
      <c r="E18" s="325"/>
      <c r="H18" s="5"/>
      <c r="I18" s="326" t="s">
        <v>139</v>
      </c>
      <c r="J18" s="326"/>
      <c r="K18" s="326"/>
      <c r="L18" s="326"/>
      <c r="M18" s="326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26"/>
      <c r="J19" s="326"/>
      <c r="K19" s="326"/>
      <c r="L19" s="326"/>
      <c r="M19" s="326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26"/>
      <c r="J20" s="326"/>
      <c r="K20" s="326"/>
      <c r="L20" s="326"/>
      <c r="M20" s="326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3" t="s">
        <v>21</v>
      </c>
      <c r="B21" s="324"/>
      <c r="C21" s="324"/>
      <c r="D21" s="324"/>
      <c r="E21" s="325"/>
      <c r="H21" s="5"/>
      <c r="I21" s="326"/>
      <c r="J21" s="326"/>
      <c r="K21" s="326"/>
      <c r="L21" s="326"/>
      <c r="M21" s="326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26" t="s">
        <v>140</v>
      </c>
      <c r="J22" s="326"/>
      <c r="K22" s="326"/>
      <c r="L22" s="326"/>
      <c r="M22" s="326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26"/>
      <c r="J23" s="326"/>
      <c r="K23" s="326"/>
      <c r="L23" s="326"/>
      <c r="M23" s="326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26"/>
      <c r="J24" s="326"/>
      <c r="K24" s="326"/>
      <c r="L24" s="326"/>
      <c r="M24" s="326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26"/>
      <c r="J25" s="326"/>
      <c r="K25" s="326"/>
      <c r="L25" s="326"/>
      <c r="M25" s="326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26"/>
      <c r="J26" s="326"/>
      <c r="K26" s="326"/>
      <c r="L26" s="326"/>
      <c r="M26" s="326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6155.86</v>
      </c>
      <c r="D27" s="39">
        <f t="shared" si="10"/>
        <v>1169.6134</v>
      </c>
      <c r="E27" s="39">
        <f t="shared" si="12"/>
        <v>7325.4733999999999</v>
      </c>
      <c r="F27" s="7" t="s">
        <v>138</v>
      </c>
      <c r="H27" s="5"/>
      <c r="I27" s="326"/>
      <c r="J27" s="326"/>
      <c r="K27" s="326"/>
      <c r="L27" s="326"/>
      <c r="M27" s="326"/>
      <c r="P27" s="36">
        <f t="shared" si="8"/>
        <v>7325.4733999999989</v>
      </c>
      <c r="Q27" s="37">
        <f t="shared" si="9"/>
        <v>1169.6134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2*4397.05</f>
        <v>8794.1</v>
      </c>
      <c r="D28" s="39">
        <f t="shared" si="10"/>
        <v>1670.8790000000001</v>
      </c>
      <c r="E28" s="39">
        <f t="shared" si="12"/>
        <v>10464.979000000001</v>
      </c>
      <c r="F28" s="7" t="s">
        <v>138</v>
      </c>
      <c r="H28" s="5"/>
      <c r="I28" s="5"/>
      <c r="P28" s="36">
        <f t="shared" si="8"/>
        <v>10464.978999999999</v>
      </c>
      <c r="Q28" s="37">
        <f t="shared" si="9"/>
        <v>1670.8790000000001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78191.14</v>
      </c>
      <c r="D29" s="39">
        <f t="shared" si="10"/>
        <v>14856.3166</v>
      </c>
      <c r="E29" s="41">
        <f t="shared" ref="E29" si="13">SUM(E30:E35)</f>
        <v>93047.456600000005</v>
      </c>
      <c r="H29" s="5"/>
      <c r="I29" s="5"/>
      <c r="P29" s="36">
        <f t="shared" si="8"/>
        <v>93047.45659999999</v>
      </c>
      <c r="Q29" s="37">
        <f t="shared" si="9"/>
        <v>14856.3166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18191.14</v>
      </c>
      <c r="D32" s="39">
        <f t="shared" si="10"/>
        <v>3456.3166000000001</v>
      </c>
      <c r="E32" s="39">
        <f>C32+D32</f>
        <v>21647.456599999998</v>
      </c>
      <c r="F32" s="1" t="s">
        <v>138</v>
      </c>
      <c r="H32" s="5"/>
      <c r="I32" s="5"/>
      <c r="P32" s="36">
        <f t="shared" si="8"/>
        <v>21647.456599999998</v>
      </c>
      <c r="Q32" s="37">
        <f t="shared" si="9"/>
        <v>3456.3166000000001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50000</v>
      </c>
      <c r="D35" s="39">
        <f t="shared" si="10"/>
        <v>9500</v>
      </c>
      <c r="E35" s="39">
        <f t="shared" si="14"/>
        <v>59500</v>
      </c>
      <c r="F35" s="7" t="s">
        <v>138</v>
      </c>
      <c r="H35" s="5"/>
      <c r="I35" s="5"/>
      <c r="P35" s="36">
        <f t="shared" si="8"/>
        <v>59500</v>
      </c>
      <c r="Q35" s="37">
        <f t="shared" si="9"/>
        <v>9500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145741.09999999998</v>
      </c>
      <c r="D46" s="40">
        <f t="shared" ref="D46" si="16">D40+D37+D36+D29+D28+D27+D26+D22</f>
        <v>27690.808999999997</v>
      </c>
      <c r="E46" s="40">
        <f>E40+E37+E36+E29+E28+E27+E26+E22</f>
        <v>173431.90899999999</v>
      </c>
      <c r="H46" s="8"/>
      <c r="I46" s="8"/>
      <c r="P46" s="36">
        <f t="shared" si="8"/>
        <v>173431.90899999996</v>
      </c>
      <c r="Q46" s="37">
        <f t="shared" si="9"/>
        <v>27690.808999999997</v>
      </c>
      <c r="R46" s="7" t="b">
        <f t="shared" si="6"/>
        <v>1</v>
      </c>
    </row>
    <row r="47" spans="1:19" ht="28.5" customHeight="1" thickBot="1" x14ac:dyDescent="0.3">
      <c r="A47" s="323" t="s">
        <v>71</v>
      </c>
      <c r="B47" s="324"/>
      <c r="C47" s="324"/>
      <c r="D47" s="324"/>
      <c r="E47" s="325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1831950.41</v>
      </c>
      <c r="D48" s="39">
        <f t="shared" ref="D48:E48" si="17">SUM(D49:D50)</f>
        <v>348070.57789999997</v>
      </c>
      <c r="E48" s="39">
        <f t="shared" si="17"/>
        <v>2180020.9879000001</v>
      </c>
      <c r="G48" s="50" t="s">
        <v>136</v>
      </c>
      <c r="H48" s="52"/>
      <c r="I48" s="52"/>
      <c r="P48" s="45">
        <f t="shared" si="8"/>
        <v>2180020.9878999996</v>
      </c>
      <c r="Q48" s="46">
        <f t="shared" si="9"/>
        <v>348070.57789999997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1831950.41</v>
      </c>
      <c r="D49" s="39">
        <f t="shared" ref="D49:D55" si="18">C49*19%</f>
        <v>348070.57789999997</v>
      </c>
      <c r="E49" s="39">
        <f>C49+D49</f>
        <v>2180020.9879000001</v>
      </c>
      <c r="F49" s="7" t="s">
        <v>138</v>
      </c>
      <c r="H49" s="5"/>
      <c r="I49" s="5"/>
      <c r="P49" s="36">
        <f t="shared" si="8"/>
        <v>2180020.9878999996</v>
      </c>
      <c r="Q49" s="37">
        <f t="shared" si="9"/>
        <v>348070.57789999997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1848462.0699999998</v>
      </c>
      <c r="D56" s="30">
        <f t="shared" ref="D56:E56" si="20">D48+D51+D52+D53+D54+D55</f>
        <v>351207.79329999996</v>
      </c>
      <c r="E56" s="30">
        <f t="shared" si="20"/>
        <v>2199669.8632999999</v>
      </c>
      <c r="H56" s="5"/>
      <c r="I56" s="5"/>
      <c r="P56" s="36">
        <f t="shared" si="8"/>
        <v>2199669.8632999999</v>
      </c>
      <c r="Q56" s="37">
        <f t="shared" si="9"/>
        <v>351207.79329999996</v>
      </c>
      <c r="R56" s="7" t="b">
        <f t="shared" si="6"/>
        <v>1</v>
      </c>
    </row>
    <row r="57" spans="1:19" ht="16.5" thickBot="1" x14ac:dyDescent="0.3">
      <c r="A57" s="323" t="s">
        <v>85</v>
      </c>
      <c r="B57" s="324"/>
      <c r="C57" s="324"/>
      <c r="D57" s="324"/>
      <c r="E57" s="325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10413.959999999999</v>
      </c>
      <c r="D58" s="43">
        <f t="shared" ref="D58:D60" si="21">C58*19%</f>
        <v>1978.6523999999999</v>
      </c>
      <c r="E58" s="43">
        <f t="shared" ref="E58" si="22">E59+E60</f>
        <v>12392.612399999998</v>
      </c>
      <c r="F58" s="7"/>
      <c r="H58" s="5"/>
      <c r="I58" s="5"/>
      <c r="P58" s="36">
        <f t="shared" si="8"/>
        <v>12392.612399999998</v>
      </c>
      <c r="Q58" s="37">
        <f t="shared" si="9"/>
        <v>1978.6523999999999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10413.959999999999</v>
      </c>
      <c r="D59" s="39">
        <f t="shared" si="21"/>
        <v>1978.6523999999999</v>
      </c>
      <c r="E59" s="39">
        <f>C59+D59</f>
        <v>12392.612399999998</v>
      </c>
      <c r="F59" s="47" t="s">
        <v>138</v>
      </c>
      <c r="G59" s="44" t="s">
        <v>136</v>
      </c>
      <c r="H59" s="48"/>
      <c r="I59" s="48"/>
      <c r="P59" s="45">
        <f t="shared" si="8"/>
        <v>12392.612399999998</v>
      </c>
      <c r="Q59" s="46">
        <f t="shared" si="9"/>
        <v>1978.6523999999999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11061.744519999998</v>
      </c>
      <c r="D61" s="29">
        <f t="shared" ref="D61:E61" si="23">SUM(D62:D66)</f>
        <v>0</v>
      </c>
      <c r="E61" s="29">
        <f t="shared" si="23"/>
        <v>11061.744519999998</v>
      </c>
      <c r="H61" s="5"/>
      <c r="I61" s="5"/>
      <c r="P61" s="36">
        <f t="shared" si="8"/>
        <v>13163.475978799997</v>
      </c>
      <c r="Q61" s="37">
        <f t="shared" si="9"/>
        <v>2101.7314587999999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9219.380149999999</v>
      </c>
      <c r="D63" s="39">
        <v>0</v>
      </c>
      <c r="E63" s="39">
        <f t="shared" ref="E63:E68" si="24">C63+D63</f>
        <v>9219.380149999999</v>
      </c>
      <c r="F63" s="1" t="s">
        <v>137</v>
      </c>
      <c r="H63" s="5"/>
      <c r="I63" s="5"/>
      <c r="P63" s="36">
        <f t="shared" si="8"/>
        <v>10971.062378499999</v>
      </c>
      <c r="Q63" s="37">
        <f t="shared" si="9"/>
        <v>1751.6822284999998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1842.36437</v>
      </c>
      <c r="D64" s="39">
        <v>0</v>
      </c>
      <c r="E64" s="39">
        <f t="shared" si="24"/>
        <v>1842.36437</v>
      </c>
      <c r="F64" s="1" t="s">
        <v>137</v>
      </c>
      <c r="H64" s="5"/>
      <c r="I64" s="5"/>
      <c r="P64" s="36">
        <f t="shared" si="8"/>
        <v>2192.4136002999999</v>
      </c>
      <c r="Q64" s="37">
        <f t="shared" si="9"/>
        <v>350.04923030000003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92423.103499999997</v>
      </c>
      <c r="D67" s="39">
        <f t="shared" ref="D67:D68" si="25">C67*19%</f>
        <v>17560.389664999999</v>
      </c>
      <c r="E67" s="39">
        <f t="shared" si="24"/>
        <v>109983.49316499999</v>
      </c>
      <c r="F67" s="7" t="s">
        <v>138</v>
      </c>
      <c r="P67" s="36">
        <f t="shared" si="8"/>
        <v>109983.49316499999</v>
      </c>
      <c r="Q67" s="37">
        <f t="shared" si="9"/>
        <v>17560.389664999999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118898.80802</v>
      </c>
      <c r="D69" s="54">
        <f t="shared" ref="D69:E69" si="26">D58+D61+D67+D68</f>
        <v>20489.042064999998</v>
      </c>
      <c r="E69" s="54">
        <f t="shared" si="26"/>
        <v>139387.85008499998</v>
      </c>
      <c r="P69" s="36">
        <f>C69*1.19</f>
        <v>141489.58154379998</v>
      </c>
      <c r="Q69" s="37">
        <f t="shared" si="9"/>
        <v>22590.773523799999</v>
      </c>
      <c r="R69" s="7" t="b">
        <f t="shared" si="6"/>
        <v>0</v>
      </c>
      <c r="S69" s="1" t="s">
        <v>141</v>
      </c>
    </row>
    <row r="70" spans="1:19" ht="16.5" thickBot="1" x14ac:dyDescent="0.3">
      <c r="A70" s="328" t="s">
        <v>109</v>
      </c>
      <c r="B70" s="329"/>
      <c r="C70" s="329"/>
      <c r="D70" s="329"/>
      <c r="E70" s="330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1" t="s">
        <v>115</v>
      </c>
      <c r="B74" s="332"/>
      <c r="C74" s="332"/>
      <c r="D74" s="332"/>
      <c r="E74" s="333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497955.75749999995</v>
      </c>
      <c r="D75" s="55">
        <f>19/100*C75</f>
        <v>94611.593924999994</v>
      </c>
      <c r="E75" s="55">
        <f>C75+D75</f>
        <v>592567.351425</v>
      </c>
      <c r="F75" s="1" t="s">
        <v>137</v>
      </c>
      <c r="P75" s="36">
        <f t="shared" si="8"/>
        <v>592567.35142499988</v>
      </c>
      <c r="Q75" s="37">
        <f t="shared" si="9"/>
        <v>94611.593924999994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497955.75749999995</v>
      </c>
      <c r="D77" s="54">
        <f t="shared" ref="D77:E77" si="28">D75+D76</f>
        <v>94611.593924999994</v>
      </c>
      <c r="E77" s="54">
        <f t="shared" si="28"/>
        <v>592567.351425</v>
      </c>
      <c r="P77" s="36">
        <f t="shared" si="8"/>
        <v>592567.35142499988</v>
      </c>
      <c r="Q77" s="37">
        <f t="shared" si="9"/>
        <v>94611.593924999994</v>
      </c>
      <c r="R77" s="7" t="b">
        <f t="shared" si="6"/>
        <v>1</v>
      </c>
    </row>
    <row r="78" spans="1:19" ht="16.5" thickBot="1" x14ac:dyDescent="0.3">
      <c r="A78" s="328" t="s">
        <v>121</v>
      </c>
      <c r="B78" s="330"/>
      <c r="C78" s="54">
        <f>C77+C73+C69+C56+C46+C20+C17</f>
        <v>2611057.7355200001</v>
      </c>
      <c r="D78" s="54">
        <f>D77+D73+D69+D56+D46+D20+D17</f>
        <v>493999.23828999995</v>
      </c>
      <c r="E78" s="54">
        <f>C78+D78</f>
        <v>3105056.9738099999</v>
      </c>
      <c r="P78" s="36">
        <f t="shared" si="8"/>
        <v>3107158.7052687998</v>
      </c>
      <c r="Q78" s="37">
        <f t="shared" si="9"/>
        <v>496100.96974880004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1843876.0299999998</v>
      </c>
      <c r="D79" s="57">
        <f>-D14+D15+D16+D20+D48+D51+D59</f>
        <v>350336.44569999998</v>
      </c>
      <c r="E79" s="57">
        <f>-E14+E15+E16+E20+E48+E51+E59</f>
        <v>2194212.4756999998</v>
      </c>
      <c r="F79" s="1" t="s">
        <v>142</v>
      </c>
      <c r="G79" s="15">
        <f>C79+D79</f>
        <v>2194212.4756999998</v>
      </c>
      <c r="H79" s="1" t="b">
        <f>G79=E79</f>
        <v>1</v>
      </c>
      <c r="I79" s="15">
        <f>E79-G79</f>
        <v>0</v>
      </c>
      <c r="P79" s="36">
        <f t="shared" si="8"/>
        <v>2194212.4756999998</v>
      </c>
      <c r="Q79" s="37">
        <f t="shared" si="9"/>
        <v>350336.44569999998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350336.44569999998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2451923.8778649997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653133.09594499995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840.20306120589089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0" t="s">
        <v>127</v>
      </c>
      <c r="D88" s="320"/>
      <c r="E88" s="320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5" zoomScaleNormal="100" zoomScaleSheetLayoutView="100" workbookViewId="0">
      <selection activeCell="B27" sqref="B27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2" width="0" style="1" hidden="1" customWidth="1"/>
    <col min="23" max="16384" width="9.140625" style="1"/>
  </cols>
  <sheetData>
    <row r="1" spans="1:21" x14ac:dyDescent="0.25">
      <c r="A1" s="285" t="s">
        <v>146</v>
      </c>
      <c r="B1" s="285"/>
      <c r="C1" s="285"/>
      <c r="D1" s="285"/>
      <c r="E1" s="285"/>
    </row>
    <row r="2" spans="1:21" ht="12.75" customHeight="1" x14ac:dyDescent="0.25">
      <c r="C2" s="341"/>
      <c r="D2" s="341"/>
      <c r="E2" s="341"/>
    </row>
    <row r="3" spans="1:21" x14ac:dyDescent="0.25">
      <c r="A3" s="244" t="s">
        <v>147</v>
      </c>
      <c r="B3" s="244"/>
      <c r="C3" s="244"/>
      <c r="D3" s="244"/>
      <c r="E3" s="244"/>
    </row>
    <row r="4" spans="1:21" ht="14.25" customHeight="1" x14ac:dyDescent="0.25">
      <c r="A4" s="244" t="s">
        <v>150</v>
      </c>
      <c r="B4" s="244"/>
      <c r="C4" s="244"/>
      <c r="D4" s="244"/>
      <c r="E4" s="244"/>
      <c r="F4" s="60"/>
    </row>
    <row r="5" spans="1:21" ht="44.25" customHeight="1" x14ac:dyDescent="0.25">
      <c r="A5" s="245" t="s">
        <v>163</v>
      </c>
      <c r="B5" s="245"/>
      <c r="C5" s="245"/>
      <c r="D5" s="245"/>
      <c r="E5" s="245"/>
      <c r="F5" s="60"/>
    </row>
    <row r="6" spans="1:21" ht="18" customHeight="1" x14ac:dyDescent="0.25">
      <c r="A6" s="244" t="s">
        <v>164</v>
      </c>
      <c r="B6" s="244"/>
      <c r="C6" s="244"/>
      <c r="D6" s="244"/>
      <c r="E6" s="244"/>
      <c r="F6" s="59"/>
    </row>
    <row r="7" spans="1:21" ht="6" customHeight="1" thickBot="1" x14ac:dyDescent="0.3">
      <c r="B7" s="244"/>
      <c r="C7" s="244"/>
      <c r="D7" s="244"/>
      <c r="E7" s="244"/>
      <c r="F7" s="244"/>
    </row>
    <row r="8" spans="1:21" ht="16.5" thickBot="1" x14ac:dyDescent="0.3">
      <c r="A8" s="334" t="s">
        <v>0</v>
      </c>
      <c r="B8" s="334" t="s">
        <v>1</v>
      </c>
      <c r="C8" s="337" t="s">
        <v>2</v>
      </c>
      <c r="D8" s="338"/>
      <c r="E8" s="339"/>
      <c r="F8" s="340" t="s">
        <v>135</v>
      </c>
      <c r="G8" s="327" t="s">
        <v>136</v>
      </c>
      <c r="M8" s="321"/>
      <c r="N8" s="322"/>
      <c r="O8" s="322"/>
      <c r="P8" s="322"/>
      <c r="Q8" s="322"/>
    </row>
    <row r="9" spans="1:21" ht="32.25" thickBot="1" x14ac:dyDescent="0.3">
      <c r="A9" s="335"/>
      <c r="B9" s="335"/>
      <c r="C9" s="27" t="s">
        <v>3</v>
      </c>
      <c r="D9" s="2" t="s">
        <v>4</v>
      </c>
      <c r="E9" s="2" t="s">
        <v>5</v>
      </c>
      <c r="F9" s="340"/>
      <c r="G9" s="327"/>
    </row>
    <row r="10" spans="1:21" ht="16.5" thickBot="1" x14ac:dyDescent="0.3">
      <c r="A10" s="336"/>
      <c r="B10" s="336"/>
      <c r="C10" s="27" t="s">
        <v>6</v>
      </c>
      <c r="D10" s="2" t="s">
        <v>6</v>
      </c>
      <c r="E10" s="2" t="s">
        <v>6</v>
      </c>
      <c r="F10" s="340"/>
      <c r="G10" s="327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3" t="s">
        <v>7</v>
      </c>
      <c r="B12" s="324"/>
      <c r="C12" s="324"/>
      <c r="D12" s="324"/>
      <c r="E12" s="325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3" t="s">
        <v>17</v>
      </c>
      <c r="B18" s="324"/>
      <c r="C18" s="324"/>
      <c r="D18" s="324"/>
      <c r="E18" s="325"/>
      <c r="H18" s="5"/>
      <c r="I18" s="326" t="s">
        <v>139</v>
      </c>
      <c r="J18" s="326"/>
      <c r="K18" s="326"/>
      <c r="L18" s="326"/>
      <c r="M18" s="326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26"/>
      <c r="J19" s="326"/>
      <c r="K19" s="326"/>
      <c r="L19" s="326"/>
      <c r="M19" s="326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26"/>
      <c r="J20" s="326"/>
      <c r="K20" s="326"/>
      <c r="L20" s="326"/>
      <c r="M20" s="326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3" t="s">
        <v>21</v>
      </c>
      <c r="B21" s="324"/>
      <c r="C21" s="324"/>
      <c r="D21" s="324"/>
      <c r="E21" s="325"/>
      <c r="H21" s="5"/>
      <c r="I21" s="326"/>
      <c r="J21" s="326"/>
      <c r="K21" s="326"/>
      <c r="L21" s="326"/>
      <c r="M21" s="326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26" t="s">
        <v>140</v>
      </c>
      <c r="J22" s="326"/>
      <c r="K22" s="326"/>
      <c r="L22" s="326"/>
      <c r="M22" s="326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26"/>
      <c r="J23" s="326"/>
      <c r="K23" s="326"/>
      <c r="L23" s="326"/>
      <c r="M23" s="326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26"/>
      <c r="J24" s="326"/>
      <c r="K24" s="326"/>
      <c r="L24" s="326"/>
      <c r="M24" s="326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26"/>
      <c r="J25" s="326"/>
      <c r="K25" s="326"/>
      <c r="L25" s="326"/>
      <c r="M25" s="326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26"/>
      <c r="J26" s="326"/>
      <c r="K26" s="326"/>
      <c r="L26" s="326"/>
      <c r="M26" s="326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6379.9</v>
      </c>
      <c r="D27" s="39">
        <f t="shared" si="10"/>
        <v>1212.181</v>
      </c>
      <c r="E27" s="39">
        <f t="shared" si="12"/>
        <v>7592.0810000000001</v>
      </c>
      <c r="F27" s="7" t="s">
        <v>138</v>
      </c>
      <c r="H27" s="5"/>
      <c r="I27" s="326"/>
      <c r="J27" s="326"/>
      <c r="K27" s="326"/>
      <c r="L27" s="326"/>
      <c r="M27" s="326"/>
      <c r="P27" s="36">
        <f t="shared" si="8"/>
        <v>7592.0809999999992</v>
      </c>
      <c r="Q27" s="37">
        <f t="shared" si="9"/>
        <v>1212.181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2*4569.9</f>
        <v>9139.7999999999993</v>
      </c>
      <c r="D28" s="39">
        <f t="shared" si="10"/>
        <v>1736.5619999999999</v>
      </c>
      <c r="E28" s="39">
        <f t="shared" si="12"/>
        <v>10876.361999999999</v>
      </c>
      <c r="F28" s="7" t="s">
        <v>138</v>
      </c>
      <c r="H28" s="5"/>
      <c r="I28" s="5"/>
      <c r="P28" s="36">
        <f t="shared" si="8"/>
        <v>10876.361999999999</v>
      </c>
      <c r="Q28" s="37">
        <f t="shared" si="9"/>
        <v>1736.5619999999999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78709.790000000008</v>
      </c>
      <c r="D29" s="39">
        <f t="shared" si="10"/>
        <v>14954.860100000002</v>
      </c>
      <c r="E29" s="41">
        <f t="shared" ref="E29" si="13">SUM(E30:E35)</f>
        <v>93664.650099999999</v>
      </c>
      <c r="H29" s="5"/>
      <c r="I29" s="5"/>
      <c r="P29" s="36">
        <f t="shared" si="8"/>
        <v>93664.650099999999</v>
      </c>
      <c r="Q29" s="37">
        <f t="shared" si="9"/>
        <v>14954.860100000002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18709.79</v>
      </c>
      <c r="D32" s="39">
        <f t="shared" si="10"/>
        <v>3554.8601000000003</v>
      </c>
      <c r="E32" s="39">
        <f>C32+D32</f>
        <v>22264.650100000003</v>
      </c>
      <c r="F32" s="1" t="s">
        <v>138</v>
      </c>
      <c r="H32" s="5"/>
      <c r="I32" s="5"/>
      <c r="P32" s="36">
        <f t="shared" si="8"/>
        <v>22264.650099999999</v>
      </c>
      <c r="Q32" s="37">
        <f t="shared" si="9"/>
        <v>3554.8601000000003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50000</v>
      </c>
      <c r="D35" s="39">
        <f t="shared" si="10"/>
        <v>9500</v>
      </c>
      <c r="E35" s="39">
        <f t="shared" si="14"/>
        <v>59500</v>
      </c>
      <c r="F35" s="7" t="s">
        <v>138</v>
      </c>
      <c r="H35" s="5"/>
      <c r="I35" s="5"/>
      <c r="P35" s="36">
        <f t="shared" si="8"/>
        <v>59500</v>
      </c>
      <c r="Q35" s="37">
        <f t="shared" si="9"/>
        <v>9500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146829.49</v>
      </c>
      <c r="D46" s="40">
        <f t="shared" ref="D46" si="16">D40+D37+D36+D29+D28+D27+D26+D22</f>
        <v>27897.603100000004</v>
      </c>
      <c r="E46" s="40">
        <f>E40+E37+E36+E29+E28+E27+E26+E22</f>
        <v>174727.0931</v>
      </c>
      <c r="H46" s="8"/>
      <c r="I46" s="8"/>
      <c r="P46" s="36">
        <f t="shared" si="8"/>
        <v>174727.09309999997</v>
      </c>
      <c r="Q46" s="37">
        <f t="shared" si="9"/>
        <v>27897.6031</v>
      </c>
      <c r="R46" s="7" t="b">
        <f t="shared" si="6"/>
        <v>1</v>
      </c>
    </row>
    <row r="47" spans="1:19" ht="28.5" customHeight="1" thickBot="1" x14ac:dyDescent="0.3">
      <c r="A47" s="323" t="s">
        <v>71</v>
      </c>
      <c r="B47" s="324"/>
      <c r="C47" s="324"/>
      <c r="D47" s="324"/>
      <c r="E47" s="325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2235401.17</v>
      </c>
      <c r="D48" s="39">
        <f t="shared" ref="D48:E48" si="17">SUM(D49:D50)</f>
        <v>424726.22229999996</v>
      </c>
      <c r="E48" s="39">
        <f t="shared" si="17"/>
        <v>2660127.3922999999</v>
      </c>
      <c r="G48" s="50" t="s">
        <v>136</v>
      </c>
      <c r="H48" s="52"/>
      <c r="I48" s="52"/>
      <c r="P48" s="45">
        <f t="shared" si="8"/>
        <v>2660127.3922999999</v>
      </c>
      <c r="Q48" s="46">
        <f t="shared" si="9"/>
        <v>424726.22229999996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2235401.17</v>
      </c>
      <c r="D49" s="39">
        <f t="shared" ref="D49:D55" si="18">C49*19%</f>
        <v>424726.22229999996</v>
      </c>
      <c r="E49" s="39">
        <f>C49+D49</f>
        <v>2660127.3922999999</v>
      </c>
      <c r="F49" s="7" t="s">
        <v>138</v>
      </c>
      <c r="H49" s="5"/>
      <c r="I49" s="5"/>
      <c r="P49" s="36">
        <f t="shared" si="8"/>
        <v>2660127.3922999999</v>
      </c>
      <c r="Q49" s="37">
        <f t="shared" si="9"/>
        <v>424726.22229999996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2251912.83</v>
      </c>
      <c r="D56" s="30">
        <f t="shared" ref="D56:E56" si="20">D48+D51+D52+D53+D54+D55</f>
        <v>427863.43769999995</v>
      </c>
      <c r="E56" s="30">
        <f t="shared" si="20"/>
        <v>2679776.2676999997</v>
      </c>
      <c r="H56" s="5"/>
      <c r="I56" s="5"/>
      <c r="P56" s="36">
        <f t="shared" si="8"/>
        <v>2679776.2677000002</v>
      </c>
      <c r="Q56" s="37">
        <f t="shared" si="9"/>
        <v>427863.43770000001</v>
      </c>
      <c r="R56" s="7" t="b">
        <f t="shared" si="6"/>
        <v>1</v>
      </c>
    </row>
    <row r="57" spans="1:19" ht="16.5" thickBot="1" x14ac:dyDescent="0.3">
      <c r="A57" s="323" t="s">
        <v>85</v>
      </c>
      <c r="B57" s="324"/>
      <c r="C57" s="324"/>
      <c r="D57" s="324"/>
      <c r="E57" s="325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17899.38</v>
      </c>
      <c r="D58" s="43">
        <f t="shared" ref="D58:D60" si="21">C58*19%</f>
        <v>3400.8822</v>
      </c>
      <c r="E58" s="43">
        <f t="shared" ref="E58" si="22">E59+E60</f>
        <v>21300.262200000001</v>
      </c>
      <c r="F58" s="7"/>
      <c r="H58" s="5"/>
      <c r="I58" s="5"/>
      <c r="P58" s="36">
        <f t="shared" si="8"/>
        <v>21300.262200000001</v>
      </c>
      <c r="Q58" s="37">
        <f t="shared" si="9"/>
        <v>3400.8822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17899.38</v>
      </c>
      <c r="D59" s="39">
        <f t="shared" si="21"/>
        <v>3400.8822</v>
      </c>
      <c r="E59" s="39">
        <f>C59+D59</f>
        <v>21300.262200000001</v>
      </c>
      <c r="F59" s="47" t="s">
        <v>138</v>
      </c>
      <c r="G59" s="44" t="s">
        <v>136</v>
      </c>
      <c r="H59" s="48"/>
      <c r="I59" s="48"/>
      <c r="P59" s="45">
        <f t="shared" si="8"/>
        <v>21300.262200000001</v>
      </c>
      <c r="Q59" s="46">
        <f t="shared" si="9"/>
        <v>3400.8822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13527.3616</v>
      </c>
      <c r="D61" s="29">
        <f t="shared" ref="D61:E61" si="23">SUM(D62:D66)</f>
        <v>0</v>
      </c>
      <c r="E61" s="29">
        <f t="shared" si="23"/>
        <v>13527.3616</v>
      </c>
      <c r="H61" s="5"/>
      <c r="I61" s="5"/>
      <c r="P61" s="36">
        <f t="shared" si="8"/>
        <v>16097.560303999999</v>
      </c>
      <c r="Q61" s="37">
        <f t="shared" si="9"/>
        <v>2570.1987039999999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11274.06105</v>
      </c>
      <c r="D63" s="39">
        <v>0</v>
      </c>
      <c r="E63" s="39">
        <f t="shared" ref="E63:E68" si="24">C63+D63</f>
        <v>11274.06105</v>
      </c>
      <c r="F63" s="1" t="s">
        <v>137</v>
      </c>
      <c r="H63" s="5"/>
      <c r="I63" s="5"/>
      <c r="P63" s="36">
        <f t="shared" si="8"/>
        <v>13416.132649499999</v>
      </c>
      <c r="Q63" s="37">
        <f t="shared" si="9"/>
        <v>2142.0715995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2253.3005499999999</v>
      </c>
      <c r="D64" s="39">
        <v>0</v>
      </c>
      <c r="E64" s="39">
        <f t="shared" si="24"/>
        <v>2253.3005499999999</v>
      </c>
      <c r="F64" s="1" t="s">
        <v>137</v>
      </c>
      <c r="H64" s="5"/>
      <c r="I64" s="5"/>
      <c r="P64" s="36">
        <f t="shared" si="8"/>
        <v>2681.4276544999998</v>
      </c>
      <c r="Q64" s="37">
        <f t="shared" si="9"/>
        <v>428.12710449999997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112595.64150000001</v>
      </c>
      <c r="D67" s="39">
        <f t="shared" ref="D67:D68" si="25">C67*19%</f>
        <v>21393.171885000003</v>
      </c>
      <c r="E67" s="39">
        <f t="shared" si="24"/>
        <v>133988.81338500002</v>
      </c>
      <c r="F67" s="7" t="s">
        <v>138</v>
      </c>
      <c r="P67" s="36">
        <f t="shared" si="8"/>
        <v>133988.81338500002</v>
      </c>
      <c r="Q67" s="37">
        <f t="shared" si="9"/>
        <v>21393.171885000003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149022.38310000001</v>
      </c>
      <c r="D69" s="54">
        <f t="shared" ref="D69:E69" si="26">D58+D61+D67+D68</f>
        <v>25744.054085000003</v>
      </c>
      <c r="E69" s="54">
        <f t="shared" si="26"/>
        <v>174766.43718500002</v>
      </c>
      <c r="P69" s="36">
        <f>C69*1.19</f>
        <v>177336.635889</v>
      </c>
      <c r="Q69" s="37">
        <f t="shared" si="9"/>
        <v>28314.252789000002</v>
      </c>
      <c r="R69" s="7" t="b">
        <f t="shared" si="6"/>
        <v>0</v>
      </c>
      <c r="S69" s="1" t="s">
        <v>141</v>
      </c>
    </row>
    <row r="70" spans="1:19" ht="16.5" thickBot="1" x14ac:dyDescent="0.3">
      <c r="A70" s="328" t="s">
        <v>109</v>
      </c>
      <c r="B70" s="329"/>
      <c r="C70" s="329"/>
      <c r="D70" s="329"/>
      <c r="E70" s="330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1" t="s">
        <v>115</v>
      </c>
      <c r="B74" s="332"/>
      <c r="C74" s="332"/>
      <c r="D74" s="332"/>
      <c r="E74" s="333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600875.47499999998</v>
      </c>
      <c r="D75" s="55">
        <f>19/100*C75</f>
        <v>114166.34024999999</v>
      </c>
      <c r="E75" s="55">
        <f>C75+D75</f>
        <v>715041.81524999999</v>
      </c>
      <c r="F75" s="1" t="s">
        <v>137</v>
      </c>
      <c r="P75" s="36">
        <f t="shared" si="8"/>
        <v>715041.81524999999</v>
      </c>
      <c r="Q75" s="37">
        <f t="shared" si="9"/>
        <v>114166.34024999999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600875.47499999998</v>
      </c>
      <c r="D77" s="54">
        <f t="shared" ref="D77:E77" si="28">D75+D76</f>
        <v>114166.34024999999</v>
      </c>
      <c r="E77" s="54">
        <f t="shared" si="28"/>
        <v>715041.81524999999</v>
      </c>
      <c r="P77" s="36">
        <f t="shared" si="8"/>
        <v>715041.81524999999</v>
      </c>
      <c r="Q77" s="37">
        <f t="shared" si="9"/>
        <v>114166.34024999999</v>
      </c>
      <c r="R77" s="7" t="b">
        <f t="shared" si="6"/>
        <v>1</v>
      </c>
    </row>
    <row r="78" spans="1:19" ht="16.5" thickBot="1" x14ac:dyDescent="0.3">
      <c r="A78" s="328" t="s">
        <v>121</v>
      </c>
      <c r="B78" s="330"/>
      <c r="C78" s="54">
        <f>C77+C73+C69+C56+C46+C20+C17</f>
        <v>3148640.1781000001</v>
      </c>
      <c r="D78" s="54">
        <f>D77+D73+D69+D56+D46+D20+D17</f>
        <v>595671.43513499992</v>
      </c>
      <c r="E78" s="54">
        <f>C78+D78</f>
        <v>3744311.6132350001</v>
      </c>
      <c r="P78" s="36">
        <f t="shared" si="8"/>
        <v>3746881.8119390002</v>
      </c>
      <c r="Q78" s="37">
        <f t="shared" si="9"/>
        <v>598241.63383900002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2254812.21</v>
      </c>
      <c r="D79" s="57">
        <f>-D14+D15+D16+D20+D48+D51+D59</f>
        <v>428414.31989999994</v>
      </c>
      <c r="E79" s="57">
        <f>-E14+E15+E16+E20+E48+E51+E59</f>
        <v>2683226.5299</v>
      </c>
      <c r="F79" s="1" t="s">
        <v>142</v>
      </c>
      <c r="G79" s="15">
        <f>C79+D79</f>
        <v>2683226.5299</v>
      </c>
      <c r="H79" s="1" t="b">
        <f>G79=E79</f>
        <v>1</v>
      </c>
      <c r="I79" s="15">
        <f>E79-G79</f>
        <v>0</v>
      </c>
      <c r="P79" s="36">
        <f t="shared" si="8"/>
        <v>2683226.5299</v>
      </c>
      <c r="Q79" s="37">
        <f t="shared" si="9"/>
        <v>428414.3199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428414.3199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2966238.4363850001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778073.17684999993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1027.4552575459318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0" t="s">
        <v>127</v>
      </c>
      <c r="D88" s="320"/>
      <c r="E88" s="320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zoomScaleNormal="100" zoomScaleSheetLayoutView="100" workbookViewId="0">
      <selection activeCell="F12" sqref="F12"/>
    </sheetView>
  </sheetViews>
  <sheetFormatPr defaultColWidth="9.5703125" defaultRowHeight="15.75" x14ac:dyDescent="0.25"/>
  <cols>
    <col min="1" max="1" width="6.42578125" style="141" customWidth="1"/>
    <col min="2" max="2" width="34.7109375" style="160" customWidth="1"/>
    <col min="3" max="3" width="9.5703125" style="161" customWidth="1"/>
    <col min="4" max="4" width="5.85546875" style="162" customWidth="1"/>
    <col min="5" max="5" width="13.5703125" style="163" bestFit="1" customWidth="1"/>
    <col min="6" max="6" width="12.140625" style="164" customWidth="1"/>
    <col min="7" max="7" width="12.7109375" style="164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4" t="s">
        <v>176</v>
      </c>
      <c r="B1" s="284"/>
      <c r="C1" s="284"/>
      <c r="D1" s="284"/>
      <c r="E1" s="284"/>
      <c r="F1" s="284"/>
      <c r="G1" s="284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5" t="str">
        <f>'19.'!A6:E6</f>
        <v>Proiect nr. 834 / 2024</v>
      </c>
      <c r="B2" s="285"/>
      <c r="C2" s="285"/>
      <c r="D2" s="285"/>
      <c r="E2" s="285"/>
      <c r="F2" s="285"/>
      <c r="G2" s="285"/>
      <c r="H2" s="137"/>
      <c r="I2" s="137"/>
      <c r="J2" s="138"/>
      <c r="K2" s="139"/>
      <c r="M2" s="137"/>
    </row>
    <row r="3" spans="1:14" ht="27" customHeight="1" x14ac:dyDescent="0.25">
      <c r="A3" s="286" t="s">
        <v>245</v>
      </c>
      <c r="B3" s="287"/>
      <c r="C3" s="287"/>
      <c r="D3" s="287"/>
      <c r="E3" s="287"/>
      <c r="F3" s="287"/>
      <c r="G3" s="287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74" t="s">
        <v>177</v>
      </c>
      <c r="B5" s="274"/>
      <c r="C5" s="274"/>
      <c r="D5" s="274"/>
      <c r="E5" s="274"/>
      <c r="F5" s="274"/>
      <c r="G5" s="274"/>
    </row>
    <row r="6" spans="1:14" ht="19.5" customHeight="1" x14ac:dyDescent="0.25">
      <c r="A6" s="288" t="s">
        <v>0</v>
      </c>
      <c r="B6" s="289" t="s">
        <v>178</v>
      </c>
      <c r="C6" s="290"/>
      <c r="D6" s="291"/>
      <c r="E6" s="298" t="s">
        <v>179</v>
      </c>
      <c r="F6" s="204" t="s">
        <v>180</v>
      </c>
      <c r="G6" s="300" t="s">
        <v>181</v>
      </c>
    </row>
    <row r="7" spans="1:14" x14ac:dyDescent="0.25">
      <c r="A7" s="288"/>
      <c r="B7" s="292"/>
      <c r="C7" s="293"/>
      <c r="D7" s="294"/>
      <c r="E7" s="299"/>
      <c r="F7" s="206">
        <v>0.19</v>
      </c>
      <c r="G7" s="301"/>
    </row>
    <row r="8" spans="1:14" x14ac:dyDescent="0.25">
      <c r="A8" s="288"/>
      <c r="B8" s="295"/>
      <c r="C8" s="296"/>
      <c r="D8" s="297"/>
      <c r="E8" s="205" t="s">
        <v>6</v>
      </c>
      <c r="F8" s="207" t="s">
        <v>6</v>
      </c>
      <c r="G8" s="207" t="s">
        <v>6</v>
      </c>
    </row>
    <row r="9" spans="1:14" ht="15" customHeight="1" x14ac:dyDescent="0.25">
      <c r="A9" s="274" t="s">
        <v>182</v>
      </c>
      <c r="B9" s="274"/>
      <c r="C9" s="274"/>
      <c r="D9" s="274"/>
      <c r="E9" s="274"/>
      <c r="F9" s="274"/>
      <c r="G9" s="274"/>
    </row>
    <row r="10" spans="1:14" ht="15" customHeight="1" x14ac:dyDescent="0.25">
      <c r="A10" s="148" t="s">
        <v>72</v>
      </c>
      <c r="B10" s="271" t="s">
        <v>73</v>
      </c>
      <c r="C10" s="271"/>
      <c r="D10" s="271"/>
      <c r="E10" s="149">
        <f>E11+E12+E13+E14</f>
        <v>1790031</v>
      </c>
      <c r="F10" s="149">
        <f t="shared" ref="F10:G10" si="0">F11+F12+F13+F14</f>
        <v>340105.89</v>
      </c>
      <c r="G10" s="149">
        <f t="shared" si="0"/>
        <v>2130136.89</v>
      </c>
    </row>
    <row r="11" spans="1:14" ht="15" customHeight="1" x14ac:dyDescent="0.25">
      <c r="A11" s="148" t="s">
        <v>183</v>
      </c>
      <c r="B11" s="283" t="s">
        <v>184</v>
      </c>
      <c r="C11" s="283"/>
      <c r="D11" s="283"/>
      <c r="E11" s="151">
        <v>0</v>
      </c>
      <c r="F11" s="152">
        <f t="shared" ref="F11:F25" si="1">E11*$F$7</f>
        <v>0</v>
      </c>
      <c r="G11" s="152">
        <f t="shared" ref="G11:G17" si="2">E11+F11</f>
        <v>0</v>
      </c>
    </row>
    <row r="12" spans="1:14" ht="15" customHeight="1" x14ac:dyDescent="0.25">
      <c r="A12" s="148" t="s">
        <v>185</v>
      </c>
      <c r="B12" s="281" t="s">
        <v>186</v>
      </c>
      <c r="C12" s="281"/>
      <c r="D12" s="281"/>
      <c r="E12" s="151">
        <v>1790031</v>
      </c>
      <c r="F12" s="152">
        <v>340105.89</v>
      </c>
      <c r="G12" s="152">
        <f t="shared" si="2"/>
        <v>2130136.89</v>
      </c>
    </row>
    <row r="13" spans="1:14" ht="15" customHeight="1" x14ac:dyDescent="0.25">
      <c r="A13" s="148" t="s">
        <v>189</v>
      </c>
      <c r="B13" s="281" t="s">
        <v>190</v>
      </c>
      <c r="C13" s="281"/>
      <c r="D13" s="281"/>
      <c r="E13" s="151">
        <v>0</v>
      </c>
      <c r="F13" s="152">
        <f t="shared" si="1"/>
        <v>0</v>
      </c>
      <c r="G13" s="152">
        <f t="shared" si="2"/>
        <v>0</v>
      </c>
    </row>
    <row r="14" spans="1:14" ht="15" customHeight="1" x14ac:dyDescent="0.25">
      <c r="A14" s="158" t="s">
        <v>191</v>
      </c>
      <c r="B14" s="281" t="s">
        <v>192</v>
      </c>
      <c r="C14" s="281"/>
      <c r="D14" s="281"/>
      <c r="E14" s="151">
        <f>E15+E16+E17</f>
        <v>0</v>
      </c>
      <c r="F14" s="152">
        <f t="shared" si="1"/>
        <v>0</v>
      </c>
      <c r="G14" s="152">
        <f t="shared" si="2"/>
        <v>0</v>
      </c>
    </row>
    <row r="15" spans="1:14" ht="15.75" customHeight="1" x14ac:dyDescent="0.25">
      <c r="A15" s="153" t="s">
        <v>193</v>
      </c>
      <c r="B15" s="282" t="s">
        <v>194</v>
      </c>
      <c r="C15" s="282"/>
      <c r="D15" s="282"/>
      <c r="E15" s="154">
        <v>0</v>
      </c>
      <c r="F15" s="155">
        <f t="shared" si="1"/>
        <v>0</v>
      </c>
      <c r="G15" s="155">
        <f t="shared" si="2"/>
        <v>0</v>
      </c>
      <c r="I15" s="156"/>
      <c r="J15" s="157"/>
    </row>
    <row r="16" spans="1:14" ht="15" customHeight="1" x14ac:dyDescent="0.25">
      <c r="A16" s="153" t="s">
        <v>195</v>
      </c>
      <c r="B16" s="282" t="s">
        <v>196</v>
      </c>
      <c r="C16" s="282"/>
      <c r="D16" s="282"/>
      <c r="E16" s="154">
        <v>0</v>
      </c>
      <c r="F16" s="155">
        <f t="shared" si="1"/>
        <v>0</v>
      </c>
      <c r="G16" s="155">
        <f t="shared" si="2"/>
        <v>0</v>
      </c>
      <c r="I16" s="156"/>
      <c r="J16" s="157"/>
    </row>
    <row r="17" spans="1:10" ht="15" customHeight="1" x14ac:dyDescent="0.25">
      <c r="A17" s="153" t="s">
        <v>197</v>
      </c>
      <c r="B17" s="282" t="s">
        <v>198</v>
      </c>
      <c r="C17" s="282"/>
      <c r="D17" s="282"/>
      <c r="E17" s="154">
        <v>0</v>
      </c>
      <c r="F17" s="155">
        <f t="shared" si="1"/>
        <v>0</v>
      </c>
      <c r="G17" s="155">
        <f t="shared" si="2"/>
        <v>0</v>
      </c>
      <c r="I17" s="156"/>
      <c r="J17" s="157"/>
    </row>
    <row r="18" spans="1:10" ht="15" customHeight="1" x14ac:dyDescent="0.25">
      <c r="A18" s="274" t="s">
        <v>199</v>
      </c>
      <c r="B18" s="274"/>
      <c r="C18" s="274"/>
      <c r="D18" s="274"/>
      <c r="E18" s="208">
        <f>E10</f>
        <v>1790031</v>
      </c>
      <c r="F18" s="208">
        <f t="shared" ref="F18:G18" si="3">F10</f>
        <v>340105.89</v>
      </c>
      <c r="G18" s="208">
        <f t="shared" si="3"/>
        <v>2130136.89</v>
      </c>
    </row>
    <row r="19" spans="1:10" ht="15.75" customHeight="1" x14ac:dyDescent="0.25">
      <c r="A19" s="159" t="s">
        <v>200</v>
      </c>
      <c r="B19" s="271" t="s">
        <v>75</v>
      </c>
      <c r="C19" s="271"/>
      <c r="D19" s="271"/>
      <c r="E19" s="151">
        <v>0</v>
      </c>
      <c r="F19" s="152">
        <f t="shared" si="1"/>
        <v>0</v>
      </c>
      <c r="G19" s="152">
        <f>E19+F19</f>
        <v>0</v>
      </c>
    </row>
    <row r="20" spans="1:10" ht="15" customHeight="1" x14ac:dyDescent="0.25">
      <c r="A20" s="274" t="s">
        <v>201</v>
      </c>
      <c r="B20" s="274"/>
      <c r="C20" s="274"/>
      <c r="D20" s="274"/>
      <c r="E20" s="208">
        <f>E19</f>
        <v>0</v>
      </c>
      <c r="F20" s="209">
        <f t="shared" si="1"/>
        <v>0</v>
      </c>
      <c r="G20" s="209">
        <f>G19</f>
        <v>0</v>
      </c>
    </row>
    <row r="21" spans="1:10" ht="30" customHeight="1" x14ac:dyDescent="0.25">
      <c r="A21" s="159" t="s">
        <v>202</v>
      </c>
      <c r="B21" s="271" t="s">
        <v>77</v>
      </c>
      <c r="C21" s="271"/>
      <c r="D21" s="271"/>
      <c r="E21" s="151">
        <v>0</v>
      </c>
      <c r="F21" s="152">
        <f t="shared" si="1"/>
        <v>0</v>
      </c>
      <c r="G21" s="152">
        <f>E21+F21</f>
        <v>0</v>
      </c>
      <c r="J21" s="157"/>
    </row>
    <row r="22" spans="1:10" ht="31.5" customHeight="1" x14ac:dyDescent="0.25">
      <c r="A22" s="159" t="s">
        <v>203</v>
      </c>
      <c r="B22" s="271" t="s">
        <v>79</v>
      </c>
      <c r="C22" s="271"/>
      <c r="D22" s="271"/>
      <c r="E22" s="151">
        <v>0</v>
      </c>
      <c r="F22" s="152">
        <f t="shared" si="1"/>
        <v>0</v>
      </c>
      <c r="G22" s="152">
        <f>E22+F22</f>
        <v>0</v>
      </c>
    </row>
    <row r="23" spans="1:10" ht="15" customHeight="1" x14ac:dyDescent="0.25">
      <c r="A23" s="159" t="s">
        <v>204</v>
      </c>
      <c r="B23" s="272" t="s">
        <v>81</v>
      </c>
      <c r="C23" s="272"/>
      <c r="D23" s="272"/>
      <c r="E23" s="151">
        <v>0</v>
      </c>
      <c r="F23" s="152">
        <f t="shared" si="1"/>
        <v>0</v>
      </c>
      <c r="G23" s="152">
        <f>E23+F23</f>
        <v>0</v>
      </c>
    </row>
    <row r="24" spans="1:10" ht="15" customHeight="1" x14ac:dyDescent="0.25">
      <c r="A24" s="159" t="s">
        <v>205</v>
      </c>
      <c r="B24" s="273" t="s">
        <v>83</v>
      </c>
      <c r="C24" s="273"/>
      <c r="D24" s="273"/>
      <c r="E24" s="151">
        <v>0</v>
      </c>
      <c r="F24" s="152">
        <f t="shared" si="1"/>
        <v>0</v>
      </c>
      <c r="G24" s="152">
        <f>E24+F24</f>
        <v>0</v>
      </c>
    </row>
    <row r="25" spans="1:10" ht="15" customHeight="1" x14ac:dyDescent="0.25">
      <c r="A25" s="274" t="s">
        <v>206</v>
      </c>
      <c r="B25" s="274"/>
      <c r="C25" s="274"/>
      <c r="D25" s="274"/>
      <c r="E25" s="208">
        <f>E21+E22+E23+E24</f>
        <v>0</v>
      </c>
      <c r="F25" s="209">
        <f t="shared" si="1"/>
        <v>0</v>
      </c>
      <c r="G25" s="209">
        <f>G21+G22+G23+G24</f>
        <v>0</v>
      </c>
    </row>
    <row r="26" spans="1:10" s="160" customFormat="1" ht="29.25" customHeight="1" x14ac:dyDescent="0.25">
      <c r="A26" s="275" t="s">
        <v>207</v>
      </c>
      <c r="B26" s="276"/>
      <c r="C26" s="276"/>
      <c r="D26" s="277"/>
      <c r="E26" s="210">
        <f>E18+E20+E25</f>
        <v>1790031</v>
      </c>
      <c r="F26" s="210">
        <f t="shared" ref="F26:G26" si="4">F18+F20+F25</f>
        <v>340105.89</v>
      </c>
      <c r="G26" s="210">
        <f t="shared" si="4"/>
        <v>2130136.89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65"/>
      <c r="B39" s="166"/>
      <c r="C39" s="167"/>
      <c r="D39" s="167"/>
      <c r="E39" s="168"/>
      <c r="G39" s="167"/>
    </row>
    <row r="40" spans="1:7" s="134" customFormat="1" ht="16.350000000000001" customHeight="1" x14ac:dyDescent="0.3">
      <c r="A40" s="165"/>
      <c r="B40" s="169" t="s">
        <v>208</v>
      </c>
      <c r="D40" s="170"/>
      <c r="E40" s="278" t="s">
        <v>209</v>
      </c>
      <c r="F40" s="278"/>
      <c r="G40" s="278"/>
    </row>
    <row r="41" spans="1:7" s="134" customFormat="1" ht="16.350000000000001" customHeight="1" x14ac:dyDescent="0.3">
      <c r="A41" s="165"/>
      <c r="B41" s="171" t="str">
        <f>'19.'!B89</f>
        <v>ORASUL DETA</v>
      </c>
      <c r="D41" s="172"/>
      <c r="E41" s="279" t="s">
        <v>210</v>
      </c>
      <c r="F41" s="279"/>
      <c r="G41" s="279"/>
    </row>
    <row r="42" spans="1:7" s="134" customFormat="1" ht="16.350000000000001" customHeight="1" x14ac:dyDescent="0.3">
      <c r="A42" s="165"/>
      <c r="C42" s="172"/>
      <c r="D42" s="172"/>
      <c r="E42" s="279"/>
      <c r="F42" s="279"/>
      <c r="G42" s="279"/>
    </row>
    <row r="43" spans="1:7" hidden="1" x14ac:dyDescent="0.25">
      <c r="A43" s="173" t="s">
        <v>211</v>
      </c>
      <c r="B43" s="174"/>
      <c r="C43" s="175"/>
      <c r="D43" s="175"/>
      <c r="E43" s="176"/>
      <c r="F43" s="177"/>
      <c r="G43" s="178"/>
    </row>
    <row r="44" spans="1:7" hidden="1" x14ac:dyDescent="0.25">
      <c r="A44" s="173"/>
      <c r="B44" s="174"/>
      <c r="C44" s="175"/>
      <c r="D44" s="175"/>
      <c r="E44" s="176"/>
      <c r="F44" s="177"/>
      <c r="G44" s="178"/>
    </row>
    <row r="45" spans="1:7" s="179" customFormat="1" ht="15" hidden="1" customHeight="1" x14ac:dyDescent="0.2">
      <c r="A45" s="280" t="s">
        <v>212</v>
      </c>
      <c r="B45" s="280"/>
      <c r="C45" s="280"/>
      <c r="D45" s="280"/>
      <c r="E45" s="280"/>
      <c r="F45" s="280"/>
      <c r="G45" s="280"/>
    </row>
    <row r="46" spans="1:7" s="182" customFormat="1" ht="15.75" hidden="1" customHeight="1" x14ac:dyDescent="0.25">
      <c r="A46" s="269" t="s">
        <v>213</v>
      </c>
      <c r="B46" s="269"/>
      <c r="C46" s="269"/>
      <c r="D46" s="269" t="s">
        <v>214</v>
      </c>
      <c r="E46" s="270" t="s">
        <v>215</v>
      </c>
      <c r="F46" s="180" t="s">
        <v>216</v>
      </c>
      <c r="G46" s="181" t="s">
        <v>217</v>
      </c>
    </row>
    <row r="47" spans="1:7" s="182" customFormat="1" ht="15.75" hidden="1" customHeight="1" x14ac:dyDescent="0.25">
      <c r="A47" s="269"/>
      <c r="B47" s="269"/>
      <c r="C47" s="269"/>
      <c r="D47" s="269"/>
      <c r="E47" s="270"/>
      <c r="F47" s="180" t="s">
        <v>218</v>
      </c>
      <c r="G47" s="180" t="s">
        <v>218</v>
      </c>
    </row>
    <row r="48" spans="1:7" s="182" customFormat="1" ht="15.75" hidden="1" customHeight="1" x14ac:dyDescent="0.25">
      <c r="A48" s="263" t="s">
        <v>219</v>
      </c>
      <c r="B48" s="263"/>
      <c r="C48" s="263"/>
      <c r="D48" s="263"/>
      <c r="E48" s="263"/>
      <c r="F48" s="263"/>
      <c r="G48" s="263"/>
    </row>
    <row r="49" spans="1:8" s="182" customFormat="1" ht="30.75" hidden="1" customHeight="1" x14ac:dyDescent="0.25">
      <c r="A49" s="261" t="s">
        <v>220</v>
      </c>
      <c r="B49" s="261"/>
      <c r="C49" s="261"/>
      <c r="D49" s="183" t="s">
        <v>126</v>
      </c>
      <c r="E49" s="184">
        <v>3548.92</v>
      </c>
      <c r="F49" s="185">
        <f>1.5*4.5</f>
        <v>6.75</v>
      </c>
      <c r="G49" s="185">
        <f t="shared" ref="G49:G54" si="5">E49*F49</f>
        <v>23955.21</v>
      </c>
    </row>
    <row r="50" spans="1:8" s="182" customFormat="1" hidden="1" x14ac:dyDescent="0.25">
      <c r="A50" s="261" t="s">
        <v>221</v>
      </c>
      <c r="B50" s="261"/>
      <c r="C50" s="261"/>
      <c r="D50" s="183" t="s">
        <v>126</v>
      </c>
      <c r="E50" s="184">
        <v>6.9</v>
      </c>
      <c r="F50" s="185">
        <v>140</v>
      </c>
      <c r="G50" s="185">
        <f t="shared" si="5"/>
        <v>966</v>
      </c>
    </row>
    <row r="51" spans="1:8" s="182" customFormat="1" ht="31.5" hidden="1" customHeight="1" x14ac:dyDescent="0.25">
      <c r="A51" s="264" t="s">
        <v>222</v>
      </c>
      <c r="B51" s="265"/>
      <c r="C51" s="265"/>
      <c r="D51" s="183" t="s">
        <v>126</v>
      </c>
      <c r="E51" s="184">
        <v>2952.58</v>
      </c>
      <c r="F51" s="185">
        <v>142</v>
      </c>
      <c r="G51" s="185">
        <f t="shared" si="5"/>
        <v>419266.36</v>
      </c>
      <c r="H51" s="186"/>
    </row>
    <row r="52" spans="1:8" s="182" customFormat="1" hidden="1" x14ac:dyDescent="0.25">
      <c r="A52" s="264" t="s">
        <v>223</v>
      </c>
      <c r="B52" s="265"/>
      <c r="C52" s="265"/>
      <c r="D52" s="183" t="s">
        <v>126</v>
      </c>
      <c r="E52" s="184">
        <v>96.51</v>
      </c>
      <c r="F52" s="185">
        <v>130</v>
      </c>
      <c r="G52" s="185">
        <f t="shared" si="5"/>
        <v>12546.300000000001</v>
      </c>
    </row>
    <row r="53" spans="1:8" s="182" customFormat="1" hidden="1" x14ac:dyDescent="0.25">
      <c r="A53" s="264" t="s">
        <v>224</v>
      </c>
      <c r="B53" s="265"/>
      <c r="C53" s="265"/>
      <c r="D53" s="183" t="s">
        <v>126</v>
      </c>
      <c r="E53" s="184">
        <v>197.94</v>
      </c>
      <c r="F53" s="185">
        <v>150</v>
      </c>
      <c r="G53" s="185">
        <f t="shared" si="5"/>
        <v>29691</v>
      </c>
    </row>
    <row r="54" spans="1:8" s="182" customFormat="1" hidden="1" x14ac:dyDescent="0.25">
      <c r="A54" s="264" t="s">
        <v>225</v>
      </c>
      <c r="B54" s="265"/>
      <c r="C54" s="265"/>
      <c r="D54" s="183" t="s">
        <v>226</v>
      </c>
      <c r="E54" s="184">
        <v>732.8</v>
      </c>
      <c r="F54" s="185">
        <v>11.1</v>
      </c>
      <c r="G54" s="185">
        <f t="shared" si="5"/>
        <v>8134.079999999999</v>
      </c>
    </row>
    <row r="55" spans="1:8" hidden="1" x14ac:dyDescent="0.25">
      <c r="A55" s="262" t="s">
        <v>227</v>
      </c>
      <c r="B55" s="262"/>
      <c r="C55" s="262"/>
      <c r="D55" s="262"/>
      <c r="E55" s="262"/>
      <c r="F55" s="262"/>
      <c r="G55" s="187">
        <f>SUM(G49:G54)</f>
        <v>494558.95</v>
      </c>
      <c r="H55" s="157"/>
    </row>
    <row r="56" spans="1:8" hidden="1" x14ac:dyDescent="0.25"/>
    <row r="57" spans="1:8" s="182" customFormat="1" ht="15.75" hidden="1" customHeight="1" x14ac:dyDescent="0.25">
      <c r="A57" s="266" t="s">
        <v>228</v>
      </c>
      <c r="B57" s="267"/>
      <c r="C57" s="267"/>
      <c r="D57" s="267"/>
      <c r="E57" s="267"/>
      <c r="F57" s="267"/>
      <c r="G57" s="268"/>
    </row>
    <row r="58" spans="1:8" s="182" customFormat="1" ht="30.75" hidden="1" customHeight="1" x14ac:dyDescent="0.25">
      <c r="A58" s="261" t="s">
        <v>229</v>
      </c>
      <c r="B58" s="261"/>
      <c r="C58" s="261"/>
      <c r="D58" s="183" t="s">
        <v>126</v>
      </c>
      <c r="E58" s="188">
        <v>539.85</v>
      </c>
      <c r="F58" s="185">
        <v>1.5</v>
      </c>
      <c r="G58" s="185">
        <f>E58*F58</f>
        <v>809.77500000000009</v>
      </c>
    </row>
    <row r="59" spans="1:8" s="182" customFormat="1" hidden="1" x14ac:dyDescent="0.25">
      <c r="A59" s="261" t="s">
        <v>230</v>
      </c>
      <c r="B59" s="261"/>
      <c r="C59" s="261"/>
      <c r="D59" s="183" t="s">
        <v>126</v>
      </c>
      <c r="E59" s="188">
        <f>E58</f>
        <v>539.85</v>
      </c>
      <c r="F59" s="189">
        <v>160</v>
      </c>
      <c r="G59" s="185">
        <f>E59*F59</f>
        <v>86376</v>
      </c>
    </row>
    <row r="60" spans="1:8" s="182" customFormat="1" hidden="1" x14ac:dyDescent="0.25">
      <c r="A60" s="264" t="s">
        <v>231</v>
      </c>
      <c r="B60" s="265"/>
      <c r="C60" s="265"/>
      <c r="D60" s="183" t="s">
        <v>126</v>
      </c>
      <c r="E60" s="188">
        <f>E59</f>
        <v>539.85</v>
      </c>
      <c r="F60" s="189">
        <v>20</v>
      </c>
      <c r="G60" s="185">
        <f>E60*F60</f>
        <v>10797</v>
      </c>
    </row>
    <row r="61" spans="1:8" hidden="1" x14ac:dyDescent="0.25">
      <c r="A61" s="262" t="str">
        <f>"TOTAL-"&amp;A57</f>
        <v>TOTAL-Reabilitare termică planșeu peste ultimul nivel</v>
      </c>
      <c r="B61" s="262"/>
      <c r="C61" s="262"/>
      <c r="D61" s="262"/>
      <c r="E61" s="262"/>
      <c r="F61" s="262"/>
      <c r="G61" s="187">
        <f>SUM(G58:G60)</f>
        <v>97982.774999999994</v>
      </c>
    </row>
    <row r="62" spans="1:8" hidden="1" x14ac:dyDescent="0.25"/>
    <row r="63" spans="1:8" s="182" customFormat="1" ht="15.75" hidden="1" customHeight="1" x14ac:dyDescent="0.25">
      <c r="A63" s="263" t="s">
        <v>232</v>
      </c>
      <c r="B63" s="263"/>
      <c r="C63" s="263"/>
      <c r="D63" s="263"/>
      <c r="E63" s="263"/>
      <c r="F63" s="263"/>
      <c r="G63" s="263"/>
    </row>
    <row r="64" spans="1:8" s="182" customFormat="1" hidden="1" x14ac:dyDescent="0.25">
      <c r="A64" s="261" t="s">
        <v>233</v>
      </c>
      <c r="B64" s="261"/>
      <c r="C64" s="261"/>
      <c r="D64" s="183" t="s">
        <v>126</v>
      </c>
      <c r="E64" s="188">
        <v>66.040000000000006</v>
      </c>
      <c r="F64" s="190">
        <f>48.73*1.05*1.05</f>
        <v>53.724825000000003</v>
      </c>
      <c r="G64" s="185">
        <f>E64*F64</f>
        <v>3547.9874430000004</v>
      </c>
    </row>
    <row r="65" spans="1:10" hidden="1" x14ac:dyDescent="0.25">
      <c r="A65" s="262" t="str">
        <f>"TOTAL-"&amp;A63</f>
        <v>TOTAL-Reabilitare termică planșeu peste subsol</v>
      </c>
      <c r="B65" s="262"/>
      <c r="C65" s="262"/>
      <c r="D65" s="262"/>
      <c r="E65" s="262"/>
      <c r="F65" s="262"/>
      <c r="G65" s="187">
        <f>SUM(G64:G64)</f>
        <v>3547.9874430000004</v>
      </c>
      <c r="H65" s="191"/>
    </row>
    <row r="66" spans="1:10" s="182" customFormat="1" ht="15.75" hidden="1" customHeight="1" x14ac:dyDescent="0.25">
      <c r="A66" s="192"/>
      <c r="B66" s="192"/>
      <c r="C66" s="192"/>
      <c r="D66" s="193"/>
      <c r="E66" s="194"/>
      <c r="F66" s="195"/>
      <c r="G66" s="195"/>
    </row>
    <row r="67" spans="1:10" s="182" customFormat="1" ht="15.75" hidden="1" customHeight="1" x14ac:dyDescent="0.25">
      <c r="A67" s="263" t="s">
        <v>234</v>
      </c>
      <c r="B67" s="263"/>
      <c r="C67" s="263"/>
      <c r="D67" s="263"/>
      <c r="E67" s="263"/>
      <c r="F67" s="263"/>
      <c r="G67" s="263"/>
    </row>
    <row r="68" spans="1:10" s="182" customFormat="1" hidden="1" x14ac:dyDescent="0.25">
      <c r="A68" s="261" t="s">
        <v>235</v>
      </c>
      <c r="B68" s="261"/>
      <c r="C68" s="261"/>
      <c r="D68" s="183" t="s">
        <v>126</v>
      </c>
      <c r="E68" s="188">
        <v>149.6</v>
      </c>
      <c r="F68" s="185">
        <v>30</v>
      </c>
      <c r="G68" s="185">
        <f>E68*F68</f>
        <v>4488</v>
      </c>
    </row>
    <row r="69" spans="1:10" s="182" customFormat="1" ht="31.5" hidden="1" customHeight="1" x14ac:dyDescent="0.25">
      <c r="A69" s="261" t="s">
        <v>236</v>
      </c>
      <c r="B69" s="261"/>
      <c r="C69" s="261"/>
      <c r="D69" s="183" t="s">
        <v>126</v>
      </c>
      <c r="E69" s="188">
        <f>E68</f>
        <v>149.6</v>
      </c>
      <c r="F69" s="185">
        <v>392</v>
      </c>
      <c r="G69" s="185">
        <f>E69*F69</f>
        <v>58643.199999999997</v>
      </c>
    </row>
    <row r="70" spans="1:10" hidden="1" x14ac:dyDescent="0.25">
      <c r="A70" s="262" t="str">
        <f>"TOTAL-"&amp;A67</f>
        <v>TOTAL-Reabilitare termică fațadă vitrată</v>
      </c>
      <c r="B70" s="262"/>
      <c r="C70" s="262"/>
      <c r="D70" s="262"/>
      <c r="E70" s="262"/>
      <c r="F70" s="262"/>
      <c r="G70" s="187">
        <f>SUM(G68:G69)</f>
        <v>63131.199999999997</v>
      </c>
    </row>
    <row r="71" spans="1:10" ht="15" hidden="1" customHeight="1" x14ac:dyDescent="0.25">
      <c r="B71" s="141"/>
    </row>
    <row r="72" spans="1:10" s="182" customFormat="1" ht="15.75" hidden="1" customHeight="1" x14ac:dyDescent="0.25">
      <c r="A72" s="263" t="s">
        <v>237</v>
      </c>
      <c r="B72" s="263"/>
      <c r="C72" s="263"/>
      <c r="D72" s="263"/>
      <c r="E72" s="263"/>
      <c r="F72" s="263"/>
      <c r="G72" s="263"/>
      <c r="H72" s="186"/>
      <c r="I72" s="186"/>
    </row>
    <row r="73" spans="1:10" s="182" customFormat="1" ht="31.5" hidden="1" customHeight="1" x14ac:dyDescent="0.25">
      <c r="A73" s="261" t="s">
        <v>238</v>
      </c>
      <c r="B73" s="261"/>
      <c r="C73" s="261"/>
      <c r="D73" s="196" t="s">
        <v>126</v>
      </c>
      <c r="E73" s="197">
        <f>E75</f>
        <v>3253.9300000000003</v>
      </c>
      <c r="F73" s="185">
        <v>3.04</v>
      </c>
      <c r="G73" s="185">
        <v>9888.1</v>
      </c>
      <c r="H73" s="198"/>
      <c r="I73" s="199"/>
    </row>
    <row r="74" spans="1:10" s="182" customFormat="1" ht="31.5" hidden="1" customHeight="1" x14ac:dyDescent="0.25">
      <c r="A74" s="261" t="s">
        <v>239</v>
      </c>
      <c r="B74" s="261"/>
      <c r="C74" s="261"/>
      <c r="D74" s="196" t="s">
        <v>126</v>
      </c>
      <c r="E74" s="197">
        <f>E73</f>
        <v>3253.9300000000003</v>
      </c>
      <c r="F74" s="185" t="e">
        <f>SUM(#REF!)*0.15*0.4/E74</f>
        <v>#REF!</v>
      </c>
      <c r="G74" s="185" t="e">
        <f>PRODUCT(F74,E74)</f>
        <v>#REF!</v>
      </c>
      <c r="H74" s="199"/>
      <c r="I74" s="199"/>
      <c r="J74" s="186"/>
    </row>
    <row r="75" spans="1:10" s="182" customFormat="1" ht="31.5" hidden="1" customHeight="1" x14ac:dyDescent="0.25">
      <c r="A75" s="261" t="s">
        <v>240</v>
      </c>
      <c r="B75" s="261"/>
      <c r="C75" s="261"/>
      <c r="D75" s="196" t="s">
        <v>126</v>
      </c>
      <c r="E75" s="197">
        <f>E51+E53+E52+E50</f>
        <v>3253.9300000000003</v>
      </c>
      <c r="F75" s="185" t="e">
        <f>SUM(#REF!)*0.15*0.5/E75</f>
        <v>#REF!</v>
      </c>
      <c r="G75" s="185" t="e">
        <f>PRODUCT(F75,E75)</f>
        <v>#REF!</v>
      </c>
      <c r="H75" s="198"/>
      <c r="I75" s="199"/>
    </row>
    <row r="76" spans="1:10" s="199" customFormat="1" hidden="1" x14ac:dyDescent="0.25">
      <c r="A76" s="256" t="str">
        <f>"TOTAL-"&amp;A72</f>
        <v xml:space="preserve">TOTAL-Cheltuieli conexe </v>
      </c>
      <c r="B76" s="256"/>
      <c r="C76" s="256"/>
      <c r="D76" s="256"/>
      <c r="E76" s="256"/>
      <c r="F76" s="256"/>
      <c r="G76" s="200" t="e">
        <f>SUM(G73:G75)</f>
        <v>#REF!</v>
      </c>
      <c r="H76" s="157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65"/>
      <c r="B80" s="166" t="s">
        <v>241</v>
      </c>
      <c r="C80" s="167"/>
      <c r="D80" s="167"/>
      <c r="E80" s="168"/>
      <c r="G80" s="167"/>
    </row>
    <row r="81" spans="1:7" s="134" customFormat="1" ht="16.350000000000001" hidden="1" customHeight="1" x14ac:dyDescent="0.3">
      <c r="A81" s="165"/>
      <c r="B81" s="169" t="s">
        <v>208</v>
      </c>
      <c r="D81" s="170"/>
      <c r="E81" s="257" t="s">
        <v>209</v>
      </c>
      <c r="F81" s="257"/>
      <c r="G81" s="257"/>
    </row>
    <row r="82" spans="1:7" s="134" customFormat="1" ht="16.350000000000001" hidden="1" customHeight="1" x14ac:dyDescent="0.3">
      <c r="A82" s="165"/>
      <c r="B82" s="169" t="s">
        <v>242</v>
      </c>
      <c r="D82" s="172"/>
      <c r="E82" s="258" t="s">
        <v>210</v>
      </c>
      <c r="F82" s="258"/>
      <c r="G82" s="258"/>
    </row>
    <row r="83" spans="1:7" s="134" customFormat="1" ht="16.350000000000001" hidden="1" customHeight="1" x14ac:dyDescent="0.3">
      <c r="A83" s="165"/>
      <c r="C83" s="172"/>
      <c r="D83" s="172"/>
      <c r="E83" s="258"/>
      <c r="F83" s="258"/>
      <c r="G83" s="258"/>
    </row>
    <row r="84" spans="1:7" s="147" customFormat="1" ht="16.350000000000001" hidden="1" customHeight="1" x14ac:dyDescent="0.25">
      <c r="A84" s="201"/>
      <c r="B84" s="202"/>
      <c r="C84" s="172"/>
      <c r="D84" s="172"/>
      <c r="E84" s="258"/>
      <c r="F84" s="258"/>
      <c r="G84" s="258"/>
    </row>
    <row r="85" spans="1:7" s="203" customFormat="1" hidden="1" x14ac:dyDescent="0.25">
      <c r="A85" s="259" t="s">
        <v>243</v>
      </c>
      <c r="B85" s="259"/>
      <c r="C85" s="259"/>
      <c r="D85" s="259"/>
      <c r="E85" s="259"/>
      <c r="F85" s="259"/>
      <c r="G85" s="259"/>
    </row>
    <row r="86" spans="1:7" s="203" customFormat="1" hidden="1" x14ac:dyDescent="0.25">
      <c r="A86" s="260" t="s">
        <v>244</v>
      </c>
      <c r="B86" s="260"/>
      <c r="C86" s="260"/>
      <c r="D86" s="260"/>
      <c r="E86" s="260"/>
      <c r="F86" s="260"/>
      <c r="G86" s="260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8" x14ac:dyDescent="0.25">
      <c r="B97" s="141"/>
    </row>
    <row r="98" spans="2:8" x14ac:dyDescent="0.25">
      <c r="B98" s="141"/>
    </row>
    <row r="99" spans="2:8" x14ac:dyDescent="0.25">
      <c r="B99" s="141" t="s">
        <v>281</v>
      </c>
    </row>
    <row r="100" spans="2:8" x14ac:dyDescent="0.25">
      <c r="B100" s="141" t="s">
        <v>282</v>
      </c>
      <c r="E100" s="239">
        <f>'DO 1.1'!E12</f>
        <v>1722664.13</v>
      </c>
      <c r="F100" s="239">
        <f>'DO 1.1'!F12</f>
        <v>327306.18</v>
      </c>
      <c r="G100" s="239">
        <f>'DO 1.1'!G12</f>
        <v>2049970.3099999998</v>
      </c>
    </row>
    <row r="101" spans="2:8" x14ac:dyDescent="0.25">
      <c r="B101" s="141" t="s">
        <v>283</v>
      </c>
      <c r="E101" s="239">
        <f>'DO 1.2'!E12</f>
        <v>67366.87</v>
      </c>
      <c r="F101" s="239">
        <f>'DO 1.2'!F12</f>
        <v>12799.71</v>
      </c>
      <c r="G101" s="239">
        <f>'DO 1.2'!G12</f>
        <v>80166.579999999987</v>
      </c>
    </row>
    <row r="102" spans="2:8" x14ac:dyDescent="0.25">
      <c r="B102" s="141" t="s">
        <v>284</v>
      </c>
      <c r="E102" s="239">
        <f>E100+E101</f>
        <v>1790031</v>
      </c>
      <c r="F102" s="239">
        <f t="shared" ref="F102:G102" si="6">F100+F101</f>
        <v>340105.89</v>
      </c>
      <c r="G102" s="239">
        <f t="shared" si="6"/>
        <v>2130136.8899999997</v>
      </c>
    </row>
    <row r="103" spans="2:8" x14ac:dyDescent="0.25">
      <c r="B103" s="141"/>
      <c r="E103" s="239">
        <f>E26-E102</f>
        <v>0</v>
      </c>
      <c r="F103" s="239">
        <f t="shared" ref="F103:G103" si="7">F26-F102</f>
        <v>0</v>
      </c>
      <c r="G103" s="239">
        <f t="shared" si="7"/>
        <v>0</v>
      </c>
      <c r="H103" s="240" t="s">
        <v>141</v>
      </c>
    </row>
    <row r="104" spans="2:8" x14ac:dyDescent="0.25">
      <c r="B104" s="141"/>
    </row>
    <row r="105" spans="2:8" x14ac:dyDescent="0.25">
      <c r="B105" s="141"/>
    </row>
    <row r="106" spans="2:8" x14ac:dyDescent="0.25">
      <c r="B106" s="141"/>
    </row>
    <row r="107" spans="2:8" x14ac:dyDescent="0.25">
      <c r="B107" s="141"/>
    </row>
    <row r="108" spans="2:8" x14ac:dyDescent="0.25">
      <c r="B108" s="141"/>
    </row>
    <row r="109" spans="2:8" x14ac:dyDescent="0.25">
      <c r="B109" s="141"/>
    </row>
    <row r="110" spans="2:8" x14ac:dyDescent="0.25">
      <c r="B110" s="141"/>
    </row>
    <row r="111" spans="2:8" x14ac:dyDescent="0.25">
      <c r="B111" s="141"/>
    </row>
    <row r="112" spans="2:8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A9:G9"/>
    <mergeCell ref="B10:D10"/>
    <mergeCell ref="B11:D11"/>
    <mergeCell ref="B12:D12"/>
    <mergeCell ref="A1:G1"/>
    <mergeCell ref="A2:G2"/>
    <mergeCell ref="A3:G3"/>
    <mergeCell ref="A5:G5"/>
    <mergeCell ref="A6:A8"/>
    <mergeCell ref="B6:D8"/>
    <mergeCell ref="E6:E7"/>
    <mergeCell ref="G6:G7"/>
    <mergeCell ref="B19:D19"/>
    <mergeCell ref="A20:D20"/>
    <mergeCell ref="B21:D21"/>
    <mergeCell ref="B13:D13"/>
    <mergeCell ref="B14:D14"/>
    <mergeCell ref="B15:D15"/>
    <mergeCell ref="B16:D16"/>
    <mergeCell ref="B17:D17"/>
    <mergeCell ref="A18:D18"/>
    <mergeCell ref="A46:C47"/>
    <mergeCell ref="D46:D47"/>
    <mergeCell ref="E46:E47"/>
    <mergeCell ref="B22:D22"/>
    <mergeCell ref="B23:D23"/>
    <mergeCell ref="B24:D24"/>
    <mergeCell ref="A25:D25"/>
    <mergeCell ref="A26:D26"/>
    <mergeCell ref="E40:G40"/>
    <mergeCell ref="E41:G42"/>
    <mergeCell ref="A45:G45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70866141732283472" right="0.11811023622047245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10" zoomScaleNormal="100" zoomScaleSheetLayoutView="100" workbookViewId="0">
      <selection activeCell="E12" sqref="E12:F12"/>
    </sheetView>
  </sheetViews>
  <sheetFormatPr defaultColWidth="9.5703125" defaultRowHeight="15.75" x14ac:dyDescent="0.25"/>
  <cols>
    <col min="1" max="1" width="6.42578125" style="141" customWidth="1"/>
    <col min="2" max="2" width="34.7109375" style="160" customWidth="1"/>
    <col min="3" max="3" width="9.5703125" style="161" customWidth="1"/>
    <col min="4" max="4" width="5.85546875" style="162" customWidth="1"/>
    <col min="5" max="5" width="13.5703125" style="163" bestFit="1" customWidth="1"/>
    <col min="6" max="6" width="12.140625" style="164" customWidth="1"/>
    <col min="7" max="7" width="12.7109375" style="164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4" t="s">
        <v>176</v>
      </c>
      <c r="B1" s="284"/>
      <c r="C1" s="284"/>
      <c r="D1" s="284"/>
      <c r="E1" s="284"/>
      <c r="F1" s="284"/>
      <c r="G1" s="284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5" t="str">
        <f>'19.'!A6:E6</f>
        <v>Proiect nr. 834 / 2024</v>
      </c>
      <c r="B2" s="285"/>
      <c r="C2" s="285"/>
      <c r="D2" s="285"/>
      <c r="E2" s="285"/>
      <c r="F2" s="285"/>
      <c r="G2" s="285"/>
      <c r="H2" s="137"/>
      <c r="I2" s="137"/>
      <c r="J2" s="138"/>
      <c r="K2" s="139"/>
      <c r="M2" s="137"/>
    </row>
    <row r="3" spans="1:14" ht="27" customHeight="1" x14ac:dyDescent="0.25">
      <c r="A3" s="286" t="s">
        <v>279</v>
      </c>
      <c r="B3" s="287"/>
      <c r="C3" s="287"/>
      <c r="D3" s="287"/>
      <c r="E3" s="287"/>
      <c r="F3" s="287"/>
      <c r="G3" s="287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74" t="s">
        <v>177</v>
      </c>
      <c r="B5" s="274"/>
      <c r="C5" s="274"/>
      <c r="D5" s="274"/>
      <c r="E5" s="274"/>
      <c r="F5" s="274"/>
      <c r="G5" s="274"/>
    </row>
    <row r="6" spans="1:14" ht="19.5" customHeight="1" x14ac:dyDescent="0.25">
      <c r="A6" s="288" t="s">
        <v>0</v>
      </c>
      <c r="B6" s="289" t="s">
        <v>178</v>
      </c>
      <c r="C6" s="290"/>
      <c r="D6" s="291"/>
      <c r="E6" s="298" t="s">
        <v>179</v>
      </c>
      <c r="F6" s="204" t="s">
        <v>180</v>
      </c>
      <c r="G6" s="300" t="s">
        <v>181</v>
      </c>
    </row>
    <row r="7" spans="1:14" x14ac:dyDescent="0.25">
      <c r="A7" s="288"/>
      <c r="B7" s="292"/>
      <c r="C7" s="293"/>
      <c r="D7" s="294"/>
      <c r="E7" s="299"/>
      <c r="F7" s="206">
        <v>0.19</v>
      </c>
      <c r="G7" s="301"/>
    </row>
    <row r="8" spans="1:14" x14ac:dyDescent="0.25">
      <c r="A8" s="288"/>
      <c r="B8" s="295"/>
      <c r="C8" s="296"/>
      <c r="D8" s="297"/>
      <c r="E8" s="205" t="s">
        <v>6</v>
      </c>
      <c r="F8" s="207" t="s">
        <v>6</v>
      </c>
      <c r="G8" s="207" t="s">
        <v>6</v>
      </c>
    </row>
    <row r="9" spans="1:14" ht="15" customHeight="1" x14ac:dyDescent="0.25">
      <c r="A9" s="274" t="s">
        <v>182</v>
      </c>
      <c r="B9" s="274"/>
      <c r="C9" s="274"/>
      <c r="D9" s="274"/>
      <c r="E9" s="274"/>
      <c r="F9" s="274"/>
      <c r="G9" s="274"/>
    </row>
    <row r="10" spans="1:14" ht="15" customHeight="1" x14ac:dyDescent="0.25">
      <c r="A10" s="148" t="s">
        <v>72</v>
      </c>
      <c r="B10" s="271" t="s">
        <v>73</v>
      </c>
      <c r="C10" s="271"/>
      <c r="D10" s="271"/>
      <c r="E10" s="149">
        <f>E11+E12+E13+E14</f>
        <v>1722664.13</v>
      </c>
      <c r="F10" s="149">
        <f t="shared" ref="F10:G10" si="0">F11+F12+F13+F14</f>
        <v>327306.18</v>
      </c>
      <c r="G10" s="149">
        <f t="shared" si="0"/>
        <v>2049970.3099999998</v>
      </c>
    </row>
    <row r="11" spans="1:14" ht="15" customHeight="1" x14ac:dyDescent="0.25">
      <c r="A11" s="148" t="s">
        <v>183</v>
      </c>
      <c r="B11" s="283" t="s">
        <v>184</v>
      </c>
      <c r="C11" s="283"/>
      <c r="D11" s="283"/>
      <c r="E11" s="151">
        <v>0</v>
      </c>
      <c r="F11" s="152">
        <f t="shared" ref="F11:F25" si="1">E11*$F$7</f>
        <v>0</v>
      </c>
      <c r="G11" s="152">
        <f t="shared" ref="G11:G17" si="2">E11+F11</f>
        <v>0</v>
      </c>
    </row>
    <row r="12" spans="1:14" ht="15" customHeight="1" x14ac:dyDescent="0.25">
      <c r="A12" s="148" t="s">
        <v>185</v>
      </c>
      <c r="B12" s="281" t="s">
        <v>186</v>
      </c>
      <c r="C12" s="281"/>
      <c r="D12" s="281"/>
      <c r="E12" s="151">
        <f>'DO 1'!E12-'DO 1.2'!E12</f>
        <v>1722664.13</v>
      </c>
      <c r="F12" s="151">
        <f>'DO 1'!F12-'DO 1.2'!F12</f>
        <v>327306.18</v>
      </c>
      <c r="G12" s="152">
        <f t="shared" si="2"/>
        <v>2049970.3099999998</v>
      </c>
    </row>
    <row r="13" spans="1:14" ht="15" customHeight="1" x14ac:dyDescent="0.25">
      <c r="A13" s="148" t="s">
        <v>189</v>
      </c>
      <c r="B13" s="281" t="s">
        <v>190</v>
      </c>
      <c r="C13" s="281"/>
      <c r="D13" s="281"/>
      <c r="E13" s="151">
        <v>0</v>
      </c>
      <c r="F13" s="152">
        <f t="shared" si="1"/>
        <v>0</v>
      </c>
      <c r="G13" s="152">
        <f t="shared" si="2"/>
        <v>0</v>
      </c>
    </row>
    <row r="14" spans="1:14" ht="15" customHeight="1" x14ac:dyDescent="0.25">
      <c r="A14" s="158" t="s">
        <v>191</v>
      </c>
      <c r="B14" s="281" t="s">
        <v>192</v>
      </c>
      <c r="C14" s="281"/>
      <c r="D14" s="281"/>
      <c r="E14" s="151">
        <f>E15+E16+E17</f>
        <v>0</v>
      </c>
      <c r="F14" s="152">
        <f t="shared" si="1"/>
        <v>0</v>
      </c>
      <c r="G14" s="152">
        <f t="shared" si="2"/>
        <v>0</v>
      </c>
    </row>
    <row r="15" spans="1:14" ht="15.75" customHeight="1" x14ac:dyDescent="0.25">
      <c r="A15" s="153" t="s">
        <v>193</v>
      </c>
      <c r="B15" s="282" t="s">
        <v>194</v>
      </c>
      <c r="C15" s="282"/>
      <c r="D15" s="282"/>
      <c r="E15" s="154">
        <v>0</v>
      </c>
      <c r="F15" s="155">
        <f t="shared" si="1"/>
        <v>0</v>
      </c>
      <c r="G15" s="155">
        <f t="shared" si="2"/>
        <v>0</v>
      </c>
      <c r="I15" s="156"/>
      <c r="J15" s="157"/>
    </row>
    <row r="16" spans="1:14" ht="15" customHeight="1" x14ac:dyDescent="0.25">
      <c r="A16" s="153" t="s">
        <v>195</v>
      </c>
      <c r="B16" s="282" t="s">
        <v>196</v>
      </c>
      <c r="C16" s="282"/>
      <c r="D16" s="282"/>
      <c r="E16" s="154">
        <v>0</v>
      </c>
      <c r="F16" s="155">
        <f t="shared" si="1"/>
        <v>0</v>
      </c>
      <c r="G16" s="155">
        <f t="shared" si="2"/>
        <v>0</v>
      </c>
      <c r="I16" s="156"/>
      <c r="J16" s="157"/>
    </row>
    <row r="17" spans="1:10" ht="15" customHeight="1" x14ac:dyDescent="0.25">
      <c r="A17" s="153" t="s">
        <v>197</v>
      </c>
      <c r="B17" s="282" t="s">
        <v>198</v>
      </c>
      <c r="C17" s="282"/>
      <c r="D17" s="282"/>
      <c r="E17" s="154">
        <v>0</v>
      </c>
      <c r="F17" s="155">
        <f t="shared" si="1"/>
        <v>0</v>
      </c>
      <c r="G17" s="155">
        <f t="shared" si="2"/>
        <v>0</v>
      </c>
      <c r="I17" s="156"/>
      <c r="J17" s="157"/>
    </row>
    <row r="18" spans="1:10" ht="15" customHeight="1" x14ac:dyDescent="0.25">
      <c r="A18" s="274" t="s">
        <v>199</v>
      </c>
      <c r="B18" s="274"/>
      <c r="C18" s="274"/>
      <c r="D18" s="274"/>
      <c r="E18" s="208">
        <f>E10</f>
        <v>1722664.13</v>
      </c>
      <c r="F18" s="208">
        <f t="shared" ref="F18:G18" si="3">F10</f>
        <v>327306.18</v>
      </c>
      <c r="G18" s="208">
        <f t="shared" si="3"/>
        <v>2049970.3099999998</v>
      </c>
    </row>
    <row r="19" spans="1:10" ht="15.75" customHeight="1" x14ac:dyDescent="0.25">
      <c r="A19" s="159" t="s">
        <v>200</v>
      </c>
      <c r="B19" s="271" t="s">
        <v>75</v>
      </c>
      <c r="C19" s="271"/>
      <c r="D19" s="271"/>
      <c r="E19" s="151">
        <v>0</v>
      </c>
      <c r="F19" s="152">
        <f t="shared" si="1"/>
        <v>0</v>
      </c>
      <c r="G19" s="152">
        <f>E19+F19</f>
        <v>0</v>
      </c>
    </row>
    <row r="20" spans="1:10" ht="15" customHeight="1" x14ac:dyDescent="0.25">
      <c r="A20" s="274" t="s">
        <v>201</v>
      </c>
      <c r="B20" s="274"/>
      <c r="C20" s="274"/>
      <c r="D20" s="274"/>
      <c r="E20" s="208">
        <f>E19</f>
        <v>0</v>
      </c>
      <c r="F20" s="209">
        <f t="shared" si="1"/>
        <v>0</v>
      </c>
      <c r="G20" s="209">
        <f>G19</f>
        <v>0</v>
      </c>
    </row>
    <row r="21" spans="1:10" ht="30" customHeight="1" x14ac:dyDescent="0.25">
      <c r="A21" s="159" t="s">
        <v>202</v>
      </c>
      <c r="B21" s="271" t="s">
        <v>77</v>
      </c>
      <c r="C21" s="271"/>
      <c r="D21" s="271"/>
      <c r="E21" s="151">
        <v>0</v>
      </c>
      <c r="F21" s="152">
        <f t="shared" si="1"/>
        <v>0</v>
      </c>
      <c r="G21" s="152">
        <f>E21+F21</f>
        <v>0</v>
      </c>
      <c r="J21" s="157"/>
    </row>
    <row r="22" spans="1:10" ht="31.5" customHeight="1" x14ac:dyDescent="0.25">
      <c r="A22" s="159" t="s">
        <v>203</v>
      </c>
      <c r="B22" s="271" t="s">
        <v>79</v>
      </c>
      <c r="C22" s="271"/>
      <c r="D22" s="271"/>
      <c r="E22" s="151">
        <v>0</v>
      </c>
      <c r="F22" s="152">
        <f t="shared" si="1"/>
        <v>0</v>
      </c>
      <c r="G22" s="152">
        <f>E22+F22</f>
        <v>0</v>
      </c>
    </row>
    <row r="23" spans="1:10" ht="15" customHeight="1" x14ac:dyDescent="0.25">
      <c r="A23" s="159" t="s">
        <v>204</v>
      </c>
      <c r="B23" s="272" t="s">
        <v>81</v>
      </c>
      <c r="C23" s="272"/>
      <c r="D23" s="272"/>
      <c r="E23" s="151">
        <v>0</v>
      </c>
      <c r="F23" s="152">
        <f t="shared" si="1"/>
        <v>0</v>
      </c>
      <c r="G23" s="152">
        <f>E23+F23</f>
        <v>0</v>
      </c>
    </row>
    <row r="24" spans="1:10" ht="15" customHeight="1" x14ac:dyDescent="0.25">
      <c r="A24" s="159" t="s">
        <v>205</v>
      </c>
      <c r="B24" s="273" t="s">
        <v>83</v>
      </c>
      <c r="C24" s="273"/>
      <c r="D24" s="273"/>
      <c r="E24" s="151">
        <v>0</v>
      </c>
      <c r="F24" s="152">
        <f t="shared" si="1"/>
        <v>0</v>
      </c>
      <c r="G24" s="152">
        <f>E24+F24</f>
        <v>0</v>
      </c>
    </row>
    <row r="25" spans="1:10" ht="15" customHeight="1" x14ac:dyDescent="0.25">
      <c r="A25" s="274" t="s">
        <v>206</v>
      </c>
      <c r="B25" s="274"/>
      <c r="C25" s="274"/>
      <c r="D25" s="274"/>
      <c r="E25" s="208">
        <f>E21+E22+E23+E24</f>
        <v>0</v>
      </c>
      <c r="F25" s="209">
        <f t="shared" si="1"/>
        <v>0</v>
      </c>
      <c r="G25" s="209">
        <f>G21+G22+G23+G24</f>
        <v>0</v>
      </c>
    </row>
    <row r="26" spans="1:10" s="160" customFormat="1" ht="29.25" customHeight="1" x14ac:dyDescent="0.25">
      <c r="A26" s="275" t="s">
        <v>207</v>
      </c>
      <c r="B26" s="276"/>
      <c r="C26" s="276"/>
      <c r="D26" s="277"/>
      <c r="E26" s="210">
        <f>E18+E20+E25</f>
        <v>1722664.13</v>
      </c>
      <c r="F26" s="210">
        <f t="shared" ref="F26:G26" si="4">F18+F20+F25</f>
        <v>327306.18</v>
      </c>
      <c r="G26" s="210">
        <f t="shared" si="4"/>
        <v>2049970.3099999998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65"/>
      <c r="B39" s="166"/>
      <c r="C39" s="167"/>
      <c r="D39" s="167"/>
      <c r="E39" s="168"/>
      <c r="G39" s="167"/>
    </row>
    <row r="40" spans="1:7" s="134" customFormat="1" ht="16.350000000000001" customHeight="1" x14ac:dyDescent="0.3">
      <c r="A40" s="165"/>
      <c r="B40" s="169" t="s">
        <v>208</v>
      </c>
      <c r="D40" s="170"/>
      <c r="E40" s="278" t="s">
        <v>209</v>
      </c>
      <c r="F40" s="278"/>
      <c r="G40" s="278"/>
    </row>
    <row r="41" spans="1:7" s="134" customFormat="1" ht="16.350000000000001" customHeight="1" x14ac:dyDescent="0.3">
      <c r="A41" s="165"/>
      <c r="B41" s="171" t="str">
        <f>'19.'!B89</f>
        <v>ORASUL DETA</v>
      </c>
      <c r="D41" s="172"/>
      <c r="E41" s="279" t="s">
        <v>210</v>
      </c>
      <c r="F41" s="279"/>
      <c r="G41" s="279"/>
    </row>
    <row r="42" spans="1:7" s="134" customFormat="1" ht="16.350000000000001" customHeight="1" x14ac:dyDescent="0.3">
      <c r="A42" s="165"/>
      <c r="C42" s="172"/>
      <c r="D42" s="172"/>
      <c r="E42" s="279"/>
      <c r="F42" s="279"/>
      <c r="G42" s="279"/>
    </row>
    <row r="43" spans="1:7" hidden="1" x14ac:dyDescent="0.25">
      <c r="A43" s="173" t="s">
        <v>211</v>
      </c>
      <c r="B43" s="174"/>
      <c r="C43" s="175"/>
      <c r="D43" s="175"/>
      <c r="E43" s="176"/>
      <c r="F43" s="177"/>
      <c r="G43" s="178"/>
    </row>
    <row r="44" spans="1:7" hidden="1" x14ac:dyDescent="0.25">
      <c r="A44" s="173"/>
      <c r="B44" s="174"/>
      <c r="C44" s="175"/>
      <c r="D44" s="175"/>
      <c r="E44" s="176"/>
      <c r="F44" s="177"/>
      <c r="G44" s="178"/>
    </row>
    <row r="45" spans="1:7" s="179" customFormat="1" ht="15" hidden="1" customHeight="1" x14ac:dyDescent="0.2">
      <c r="A45" s="280" t="s">
        <v>212</v>
      </c>
      <c r="B45" s="280"/>
      <c r="C45" s="280"/>
      <c r="D45" s="280"/>
      <c r="E45" s="280"/>
      <c r="F45" s="280"/>
      <c r="G45" s="280"/>
    </row>
    <row r="46" spans="1:7" s="182" customFormat="1" ht="15.75" hidden="1" customHeight="1" x14ac:dyDescent="0.25">
      <c r="A46" s="269" t="s">
        <v>213</v>
      </c>
      <c r="B46" s="269"/>
      <c r="C46" s="269"/>
      <c r="D46" s="269" t="s">
        <v>214</v>
      </c>
      <c r="E46" s="270" t="s">
        <v>215</v>
      </c>
      <c r="F46" s="180" t="s">
        <v>216</v>
      </c>
      <c r="G46" s="181" t="s">
        <v>217</v>
      </c>
    </row>
    <row r="47" spans="1:7" s="182" customFormat="1" ht="15.75" hidden="1" customHeight="1" x14ac:dyDescent="0.25">
      <c r="A47" s="269"/>
      <c r="B47" s="269"/>
      <c r="C47" s="269"/>
      <c r="D47" s="269"/>
      <c r="E47" s="270"/>
      <c r="F47" s="180" t="s">
        <v>218</v>
      </c>
      <c r="G47" s="180" t="s">
        <v>218</v>
      </c>
    </row>
    <row r="48" spans="1:7" s="182" customFormat="1" ht="15.75" hidden="1" customHeight="1" x14ac:dyDescent="0.25">
      <c r="A48" s="263" t="s">
        <v>219</v>
      </c>
      <c r="B48" s="263"/>
      <c r="C48" s="263"/>
      <c r="D48" s="263"/>
      <c r="E48" s="263"/>
      <c r="F48" s="263"/>
      <c r="G48" s="263"/>
    </row>
    <row r="49" spans="1:8" s="182" customFormat="1" ht="30.75" hidden="1" customHeight="1" x14ac:dyDescent="0.25">
      <c r="A49" s="261" t="s">
        <v>220</v>
      </c>
      <c r="B49" s="261"/>
      <c r="C49" s="261"/>
      <c r="D49" s="183" t="s">
        <v>126</v>
      </c>
      <c r="E49" s="184">
        <v>3548.92</v>
      </c>
      <c r="F49" s="185">
        <f>1.5*4.5</f>
        <v>6.75</v>
      </c>
      <c r="G49" s="185">
        <f t="shared" ref="G49:G54" si="5">E49*F49</f>
        <v>23955.21</v>
      </c>
    </row>
    <row r="50" spans="1:8" s="182" customFormat="1" hidden="1" x14ac:dyDescent="0.25">
      <c r="A50" s="261" t="s">
        <v>221</v>
      </c>
      <c r="B50" s="261"/>
      <c r="C50" s="261"/>
      <c r="D50" s="183" t="s">
        <v>126</v>
      </c>
      <c r="E50" s="184">
        <v>6.9</v>
      </c>
      <c r="F50" s="185">
        <v>140</v>
      </c>
      <c r="G50" s="185">
        <f t="shared" si="5"/>
        <v>966</v>
      </c>
    </row>
    <row r="51" spans="1:8" s="182" customFormat="1" ht="31.5" hidden="1" customHeight="1" x14ac:dyDescent="0.25">
      <c r="A51" s="264" t="s">
        <v>222</v>
      </c>
      <c r="B51" s="265"/>
      <c r="C51" s="265"/>
      <c r="D51" s="183" t="s">
        <v>126</v>
      </c>
      <c r="E51" s="184">
        <v>2952.58</v>
      </c>
      <c r="F51" s="185">
        <v>142</v>
      </c>
      <c r="G51" s="185">
        <f t="shared" si="5"/>
        <v>419266.36</v>
      </c>
      <c r="H51" s="186"/>
    </row>
    <row r="52" spans="1:8" s="182" customFormat="1" hidden="1" x14ac:dyDescent="0.25">
      <c r="A52" s="264" t="s">
        <v>223</v>
      </c>
      <c r="B52" s="265"/>
      <c r="C52" s="265"/>
      <c r="D52" s="183" t="s">
        <v>126</v>
      </c>
      <c r="E52" s="184">
        <v>96.51</v>
      </c>
      <c r="F52" s="185">
        <v>130</v>
      </c>
      <c r="G52" s="185">
        <f t="shared" si="5"/>
        <v>12546.300000000001</v>
      </c>
    </row>
    <row r="53" spans="1:8" s="182" customFormat="1" hidden="1" x14ac:dyDescent="0.25">
      <c r="A53" s="264" t="s">
        <v>224</v>
      </c>
      <c r="B53" s="265"/>
      <c r="C53" s="265"/>
      <c r="D53" s="183" t="s">
        <v>126</v>
      </c>
      <c r="E53" s="184">
        <v>197.94</v>
      </c>
      <c r="F53" s="185">
        <v>150</v>
      </c>
      <c r="G53" s="185">
        <f t="shared" si="5"/>
        <v>29691</v>
      </c>
    </row>
    <row r="54" spans="1:8" s="182" customFormat="1" hidden="1" x14ac:dyDescent="0.25">
      <c r="A54" s="264" t="s">
        <v>225</v>
      </c>
      <c r="B54" s="265"/>
      <c r="C54" s="265"/>
      <c r="D54" s="183" t="s">
        <v>226</v>
      </c>
      <c r="E54" s="184">
        <v>732.8</v>
      </c>
      <c r="F54" s="185">
        <v>11.1</v>
      </c>
      <c r="G54" s="185">
        <f t="shared" si="5"/>
        <v>8134.079999999999</v>
      </c>
    </row>
    <row r="55" spans="1:8" hidden="1" x14ac:dyDescent="0.25">
      <c r="A55" s="262" t="s">
        <v>227</v>
      </c>
      <c r="B55" s="262"/>
      <c r="C55" s="262"/>
      <c r="D55" s="262"/>
      <c r="E55" s="262"/>
      <c r="F55" s="262"/>
      <c r="G55" s="187">
        <f>SUM(G49:G54)</f>
        <v>494558.95</v>
      </c>
      <c r="H55" s="157"/>
    </row>
    <row r="56" spans="1:8" hidden="1" x14ac:dyDescent="0.25"/>
    <row r="57" spans="1:8" s="182" customFormat="1" ht="15.75" hidden="1" customHeight="1" x14ac:dyDescent="0.25">
      <c r="A57" s="266" t="s">
        <v>228</v>
      </c>
      <c r="B57" s="267"/>
      <c r="C57" s="267"/>
      <c r="D57" s="267"/>
      <c r="E57" s="267"/>
      <c r="F57" s="267"/>
      <c r="G57" s="268"/>
    </row>
    <row r="58" spans="1:8" s="182" customFormat="1" ht="30.75" hidden="1" customHeight="1" x14ac:dyDescent="0.25">
      <c r="A58" s="261" t="s">
        <v>229</v>
      </c>
      <c r="B58" s="261"/>
      <c r="C58" s="261"/>
      <c r="D58" s="183" t="s">
        <v>126</v>
      </c>
      <c r="E58" s="188">
        <v>539.85</v>
      </c>
      <c r="F58" s="185">
        <v>1.5</v>
      </c>
      <c r="G58" s="185">
        <f>E58*F58</f>
        <v>809.77500000000009</v>
      </c>
    </row>
    <row r="59" spans="1:8" s="182" customFormat="1" hidden="1" x14ac:dyDescent="0.25">
      <c r="A59" s="261" t="s">
        <v>230</v>
      </c>
      <c r="B59" s="261"/>
      <c r="C59" s="261"/>
      <c r="D59" s="183" t="s">
        <v>126</v>
      </c>
      <c r="E59" s="188">
        <f>E58</f>
        <v>539.85</v>
      </c>
      <c r="F59" s="189">
        <v>160</v>
      </c>
      <c r="G59" s="185">
        <f>E59*F59</f>
        <v>86376</v>
      </c>
    </row>
    <row r="60" spans="1:8" s="182" customFormat="1" hidden="1" x14ac:dyDescent="0.25">
      <c r="A60" s="264" t="s">
        <v>231</v>
      </c>
      <c r="B60" s="265"/>
      <c r="C60" s="265"/>
      <c r="D60" s="183" t="s">
        <v>126</v>
      </c>
      <c r="E60" s="188">
        <f>E59</f>
        <v>539.85</v>
      </c>
      <c r="F60" s="189">
        <v>20</v>
      </c>
      <c r="G60" s="185">
        <f>E60*F60</f>
        <v>10797</v>
      </c>
    </row>
    <row r="61" spans="1:8" hidden="1" x14ac:dyDescent="0.25">
      <c r="A61" s="262" t="str">
        <f>"TOTAL-"&amp;A57</f>
        <v>TOTAL-Reabilitare termică planșeu peste ultimul nivel</v>
      </c>
      <c r="B61" s="262"/>
      <c r="C61" s="262"/>
      <c r="D61" s="262"/>
      <c r="E61" s="262"/>
      <c r="F61" s="262"/>
      <c r="G61" s="187">
        <f>SUM(G58:G60)</f>
        <v>97982.774999999994</v>
      </c>
    </row>
    <row r="62" spans="1:8" hidden="1" x14ac:dyDescent="0.25"/>
    <row r="63" spans="1:8" s="182" customFormat="1" ht="15.75" hidden="1" customHeight="1" x14ac:dyDescent="0.25">
      <c r="A63" s="263" t="s">
        <v>232</v>
      </c>
      <c r="B63" s="263"/>
      <c r="C63" s="263"/>
      <c r="D63" s="263"/>
      <c r="E63" s="263"/>
      <c r="F63" s="263"/>
      <c r="G63" s="263"/>
    </row>
    <row r="64" spans="1:8" s="182" customFormat="1" hidden="1" x14ac:dyDescent="0.25">
      <c r="A64" s="261" t="s">
        <v>233</v>
      </c>
      <c r="B64" s="261"/>
      <c r="C64" s="261"/>
      <c r="D64" s="183" t="s">
        <v>126</v>
      </c>
      <c r="E64" s="188">
        <v>66.040000000000006</v>
      </c>
      <c r="F64" s="190">
        <f>48.73*1.05*1.05</f>
        <v>53.724825000000003</v>
      </c>
      <c r="G64" s="185">
        <f>E64*F64</f>
        <v>3547.9874430000004</v>
      </c>
    </row>
    <row r="65" spans="1:10" hidden="1" x14ac:dyDescent="0.25">
      <c r="A65" s="262" t="str">
        <f>"TOTAL-"&amp;A63</f>
        <v>TOTAL-Reabilitare termică planșeu peste subsol</v>
      </c>
      <c r="B65" s="262"/>
      <c r="C65" s="262"/>
      <c r="D65" s="262"/>
      <c r="E65" s="262"/>
      <c r="F65" s="262"/>
      <c r="G65" s="187">
        <f>SUM(G64:G64)</f>
        <v>3547.9874430000004</v>
      </c>
      <c r="H65" s="191"/>
    </row>
    <row r="66" spans="1:10" s="182" customFormat="1" ht="15.75" hidden="1" customHeight="1" x14ac:dyDescent="0.25">
      <c r="A66" s="192"/>
      <c r="B66" s="192"/>
      <c r="C66" s="192"/>
      <c r="D66" s="193"/>
      <c r="E66" s="194"/>
      <c r="F66" s="195"/>
      <c r="G66" s="195"/>
    </row>
    <row r="67" spans="1:10" s="182" customFormat="1" ht="15.75" hidden="1" customHeight="1" x14ac:dyDescent="0.25">
      <c r="A67" s="263" t="s">
        <v>234</v>
      </c>
      <c r="B67" s="263"/>
      <c r="C67" s="263"/>
      <c r="D67" s="263"/>
      <c r="E67" s="263"/>
      <c r="F67" s="263"/>
      <c r="G67" s="263"/>
    </row>
    <row r="68" spans="1:10" s="182" customFormat="1" hidden="1" x14ac:dyDescent="0.25">
      <c r="A68" s="261" t="s">
        <v>235</v>
      </c>
      <c r="B68" s="261"/>
      <c r="C68" s="261"/>
      <c r="D68" s="183" t="s">
        <v>126</v>
      </c>
      <c r="E68" s="188">
        <v>149.6</v>
      </c>
      <c r="F68" s="185">
        <v>30</v>
      </c>
      <c r="G68" s="185">
        <f>E68*F68</f>
        <v>4488</v>
      </c>
    </row>
    <row r="69" spans="1:10" s="182" customFormat="1" ht="31.5" hidden="1" customHeight="1" x14ac:dyDescent="0.25">
      <c r="A69" s="261" t="s">
        <v>236</v>
      </c>
      <c r="B69" s="261"/>
      <c r="C69" s="261"/>
      <c r="D69" s="183" t="s">
        <v>126</v>
      </c>
      <c r="E69" s="188">
        <f>E68</f>
        <v>149.6</v>
      </c>
      <c r="F69" s="185">
        <v>392</v>
      </c>
      <c r="G69" s="185">
        <f>E69*F69</f>
        <v>58643.199999999997</v>
      </c>
    </row>
    <row r="70" spans="1:10" hidden="1" x14ac:dyDescent="0.25">
      <c r="A70" s="262" t="str">
        <f>"TOTAL-"&amp;A67</f>
        <v>TOTAL-Reabilitare termică fațadă vitrată</v>
      </c>
      <c r="B70" s="262"/>
      <c r="C70" s="262"/>
      <c r="D70" s="262"/>
      <c r="E70" s="262"/>
      <c r="F70" s="262"/>
      <c r="G70" s="187">
        <f>SUM(G68:G69)</f>
        <v>63131.199999999997</v>
      </c>
    </row>
    <row r="71" spans="1:10" ht="15" hidden="1" customHeight="1" x14ac:dyDescent="0.25">
      <c r="B71" s="141"/>
    </row>
    <row r="72" spans="1:10" s="182" customFormat="1" ht="15.75" hidden="1" customHeight="1" x14ac:dyDescent="0.25">
      <c r="A72" s="263" t="s">
        <v>237</v>
      </c>
      <c r="B72" s="263"/>
      <c r="C72" s="263"/>
      <c r="D72" s="263"/>
      <c r="E72" s="263"/>
      <c r="F72" s="263"/>
      <c r="G72" s="263"/>
      <c r="H72" s="186"/>
      <c r="I72" s="186"/>
    </row>
    <row r="73" spans="1:10" s="182" customFormat="1" ht="31.5" hidden="1" customHeight="1" x14ac:dyDescent="0.25">
      <c r="A73" s="261" t="s">
        <v>238</v>
      </c>
      <c r="B73" s="261"/>
      <c r="C73" s="261"/>
      <c r="D73" s="196" t="s">
        <v>126</v>
      </c>
      <c r="E73" s="197">
        <f>E75</f>
        <v>3253.9300000000003</v>
      </c>
      <c r="F73" s="185">
        <v>3.04</v>
      </c>
      <c r="G73" s="185">
        <v>9888.1</v>
      </c>
      <c r="H73" s="198"/>
      <c r="I73" s="199"/>
    </row>
    <row r="74" spans="1:10" s="182" customFormat="1" ht="31.5" hidden="1" customHeight="1" x14ac:dyDescent="0.25">
      <c r="A74" s="261" t="s">
        <v>239</v>
      </c>
      <c r="B74" s="261"/>
      <c r="C74" s="261"/>
      <c r="D74" s="196" t="s">
        <v>126</v>
      </c>
      <c r="E74" s="197">
        <f>E73</f>
        <v>3253.9300000000003</v>
      </c>
      <c r="F74" s="185" t="e">
        <f>SUM(#REF!)*0.15*0.4/E74</f>
        <v>#REF!</v>
      </c>
      <c r="G74" s="185" t="e">
        <f>PRODUCT(F74,E74)</f>
        <v>#REF!</v>
      </c>
      <c r="H74" s="199"/>
      <c r="I74" s="199"/>
      <c r="J74" s="186"/>
    </row>
    <row r="75" spans="1:10" s="182" customFormat="1" ht="31.5" hidden="1" customHeight="1" x14ac:dyDescent="0.25">
      <c r="A75" s="261" t="s">
        <v>240</v>
      </c>
      <c r="B75" s="261"/>
      <c r="C75" s="261"/>
      <c r="D75" s="196" t="s">
        <v>126</v>
      </c>
      <c r="E75" s="197">
        <f>E51+E53+E52+E50</f>
        <v>3253.9300000000003</v>
      </c>
      <c r="F75" s="185" t="e">
        <f>SUM(#REF!)*0.15*0.5/E75</f>
        <v>#REF!</v>
      </c>
      <c r="G75" s="185" t="e">
        <f>PRODUCT(F75,E75)</f>
        <v>#REF!</v>
      </c>
      <c r="H75" s="198"/>
      <c r="I75" s="199"/>
    </row>
    <row r="76" spans="1:10" s="199" customFormat="1" hidden="1" x14ac:dyDescent="0.25">
      <c r="A76" s="256" t="str">
        <f>"TOTAL-"&amp;A72</f>
        <v xml:space="preserve">TOTAL-Cheltuieli conexe </v>
      </c>
      <c r="B76" s="256"/>
      <c r="C76" s="256"/>
      <c r="D76" s="256"/>
      <c r="E76" s="256"/>
      <c r="F76" s="256"/>
      <c r="G76" s="200" t="e">
        <f>SUM(G73:G75)</f>
        <v>#REF!</v>
      </c>
      <c r="H76" s="157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65"/>
      <c r="B80" s="166" t="s">
        <v>241</v>
      </c>
      <c r="C80" s="167"/>
      <c r="D80" s="167"/>
      <c r="E80" s="168"/>
      <c r="G80" s="167"/>
    </row>
    <row r="81" spans="1:7" s="134" customFormat="1" ht="16.350000000000001" hidden="1" customHeight="1" x14ac:dyDescent="0.3">
      <c r="A81" s="165"/>
      <c r="B81" s="169" t="s">
        <v>208</v>
      </c>
      <c r="D81" s="170"/>
      <c r="E81" s="257" t="s">
        <v>209</v>
      </c>
      <c r="F81" s="257"/>
      <c r="G81" s="257"/>
    </row>
    <row r="82" spans="1:7" s="134" customFormat="1" ht="16.350000000000001" hidden="1" customHeight="1" x14ac:dyDescent="0.3">
      <c r="A82" s="165"/>
      <c r="B82" s="169" t="s">
        <v>242</v>
      </c>
      <c r="D82" s="172"/>
      <c r="E82" s="258" t="s">
        <v>210</v>
      </c>
      <c r="F82" s="258"/>
      <c r="G82" s="258"/>
    </row>
    <row r="83" spans="1:7" s="134" customFormat="1" ht="16.350000000000001" hidden="1" customHeight="1" x14ac:dyDescent="0.3">
      <c r="A83" s="165"/>
      <c r="C83" s="172"/>
      <c r="D83" s="172"/>
      <c r="E83" s="258"/>
      <c r="F83" s="258"/>
      <c r="G83" s="258"/>
    </row>
    <row r="84" spans="1:7" s="147" customFormat="1" ht="16.350000000000001" hidden="1" customHeight="1" x14ac:dyDescent="0.25">
      <c r="A84" s="201"/>
      <c r="B84" s="202"/>
      <c r="C84" s="172"/>
      <c r="D84" s="172"/>
      <c r="E84" s="258"/>
      <c r="F84" s="258"/>
      <c r="G84" s="258"/>
    </row>
    <row r="85" spans="1:7" s="203" customFormat="1" hidden="1" x14ac:dyDescent="0.25">
      <c r="A85" s="259" t="s">
        <v>243</v>
      </c>
      <c r="B85" s="259"/>
      <c r="C85" s="259"/>
      <c r="D85" s="259"/>
      <c r="E85" s="259"/>
      <c r="F85" s="259"/>
      <c r="G85" s="259"/>
    </row>
    <row r="86" spans="1:7" s="203" customFormat="1" hidden="1" x14ac:dyDescent="0.25">
      <c r="A86" s="260" t="s">
        <v>244</v>
      </c>
      <c r="B86" s="260"/>
      <c r="C86" s="260"/>
      <c r="D86" s="260"/>
      <c r="E86" s="260"/>
      <c r="F86" s="260"/>
      <c r="G86" s="260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70866141732283472" right="0.11811023622047245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7" zoomScaleNormal="100" zoomScaleSheetLayoutView="100" workbookViewId="0">
      <selection activeCell="E12" sqref="E12"/>
    </sheetView>
  </sheetViews>
  <sheetFormatPr defaultColWidth="9.5703125" defaultRowHeight="15.75" x14ac:dyDescent="0.25"/>
  <cols>
    <col min="1" max="1" width="6.42578125" style="141" customWidth="1"/>
    <col min="2" max="2" width="34.7109375" style="160" customWidth="1"/>
    <col min="3" max="3" width="9.5703125" style="161" customWidth="1"/>
    <col min="4" max="4" width="5.85546875" style="162" customWidth="1"/>
    <col min="5" max="5" width="13.5703125" style="163" bestFit="1" customWidth="1"/>
    <col min="6" max="6" width="12.140625" style="164" customWidth="1"/>
    <col min="7" max="7" width="12.7109375" style="164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4" t="s">
        <v>176</v>
      </c>
      <c r="B1" s="284"/>
      <c r="C1" s="284"/>
      <c r="D1" s="284"/>
      <c r="E1" s="284"/>
      <c r="F1" s="284"/>
      <c r="G1" s="284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5" t="str">
        <f>'19.'!A6:E6</f>
        <v>Proiect nr. 834 / 2024</v>
      </c>
      <c r="B2" s="285"/>
      <c r="C2" s="285"/>
      <c r="D2" s="285"/>
      <c r="E2" s="285"/>
      <c r="F2" s="285"/>
      <c r="G2" s="285"/>
      <c r="H2" s="137"/>
      <c r="I2" s="137"/>
      <c r="J2" s="138"/>
      <c r="K2" s="139"/>
      <c r="M2" s="137"/>
    </row>
    <row r="3" spans="1:14" ht="27" customHeight="1" x14ac:dyDescent="0.25">
      <c r="A3" s="286" t="s">
        <v>280</v>
      </c>
      <c r="B3" s="287"/>
      <c r="C3" s="287"/>
      <c r="D3" s="287"/>
      <c r="E3" s="287"/>
      <c r="F3" s="287"/>
      <c r="G3" s="287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74" t="s">
        <v>177</v>
      </c>
      <c r="B5" s="274"/>
      <c r="C5" s="274"/>
      <c r="D5" s="274"/>
      <c r="E5" s="274"/>
      <c r="F5" s="274"/>
      <c r="G5" s="274"/>
    </row>
    <row r="6" spans="1:14" ht="19.5" customHeight="1" x14ac:dyDescent="0.25">
      <c r="A6" s="288" t="s">
        <v>0</v>
      </c>
      <c r="B6" s="289" t="s">
        <v>178</v>
      </c>
      <c r="C6" s="290"/>
      <c r="D6" s="291"/>
      <c r="E6" s="298" t="s">
        <v>179</v>
      </c>
      <c r="F6" s="204" t="s">
        <v>180</v>
      </c>
      <c r="G6" s="300" t="s">
        <v>181</v>
      </c>
    </row>
    <row r="7" spans="1:14" x14ac:dyDescent="0.25">
      <c r="A7" s="288"/>
      <c r="B7" s="292"/>
      <c r="C7" s="293"/>
      <c r="D7" s="294"/>
      <c r="E7" s="299"/>
      <c r="F7" s="206">
        <v>0.19</v>
      </c>
      <c r="G7" s="301"/>
    </row>
    <row r="8" spans="1:14" x14ac:dyDescent="0.25">
      <c r="A8" s="288"/>
      <c r="B8" s="295"/>
      <c r="C8" s="296"/>
      <c r="D8" s="297"/>
      <c r="E8" s="205" t="s">
        <v>6</v>
      </c>
      <c r="F8" s="207" t="s">
        <v>6</v>
      </c>
      <c r="G8" s="207" t="s">
        <v>6</v>
      </c>
    </row>
    <row r="9" spans="1:14" ht="15" customHeight="1" x14ac:dyDescent="0.25">
      <c r="A9" s="274" t="s">
        <v>182</v>
      </c>
      <c r="B9" s="274"/>
      <c r="C9" s="274"/>
      <c r="D9" s="274"/>
      <c r="E9" s="274"/>
      <c r="F9" s="274"/>
      <c r="G9" s="274"/>
    </row>
    <row r="10" spans="1:14" ht="15" customHeight="1" x14ac:dyDescent="0.25">
      <c r="A10" s="148" t="s">
        <v>72</v>
      </c>
      <c r="B10" s="271" t="s">
        <v>73</v>
      </c>
      <c r="C10" s="271"/>
      <c r="D10" s="271"/>
      <c r="E10" s="149">
        <f>E11+E12+E13+E14</f>
        <v>67366.87</v>
      </c>
      <c r="F10" s="149">
        <f t="shared" ref="F10:G10" si="0">F11+F12+F13+F14</f>
        <v>12799.71</v>
      </c>
      <c r="G10" s="149">
        <f t="shared" si="0"/>
        <v>80166.579999999987</v>
      </c>
    </row>
    <row r="11" spans="1:14" ht="15" customHeight="1" x14ac:dyDescent="0.25">
      <c r="A11" s="148" t="s">
        <v>183</v>
      </c>
      <c r="B11" s="283" t="s">
        <v>184</v>
      </c>
      <c r="C11" s="283"/>
      <c r="D11" s="283"/>
      <c r="E11" s="151">
        <v>0</v>
      </c>
      <c r="F11" s="152">
        <f t="shared" ref="F11:F25" si="1">E11*$F$7</f>
        <v>0</v>
      </c>
      <c r="G11" s="152">
        <f t="shared" ref="G11:G17" si="2">E11+F11</f>
        <v>0</v>
      </c>
    </row>
    <row r="12" spans="1:14" ht="15" customHeight="1" x14ac:dyDescent="0.25">
      <c r="A12" s="148" t="s">
        <v>185</v>
      </c>
      <c r="B12" s="281" t="s">
        <v>186</v>
      </c>
      <c r="C12" s="281"/>
      <c r="D12" s="281"/>
      <c r="E12" s="151">
        <v>67366.87</v>
      </c>
      <c r="F12" s="152">
        <v>12799.71</v>
      </c>
      <c r="G12" s="152">
        <f t="shared" si="2"/>
        <v>80166.579999999987</v>
      </c>
    </row>
    <row r="13" spans="1:14" ht="15" customHeight="1" x14ac:dyDescent="0.25">
      <c r="A13" s="148" t="s">
        <v>189</v>
      </c>
      <c r="B13" s="281" t="s">
        <v>190</v>
      </c>
      <c r="C13" s="281"/>
      <c r="D13" s="281"/>
      <c r="E13" s="151">
        <v>0</v>
      </c>
      <c r="F13" s="152">
        <f t="shared" si="1"/>
        <v>0</v>
      </c>
      <c r="G13" s="152">
        <f t="shared" si="2"/>
        <v>0</v>
      </c>
    </row>
    <row r="14" spans="1:14" ht="15" customHeight="1" x14ac:dyDescent="0.25">
      <c r="A14" s="158" t="s">
        <v>191</v>
      </c>
      <c r="B14" s="281" t="s">
        <v>192</v>
      </c>
      <c r="C14" s="281"/>
      <c r="D14" s="281"/>
      <c r="E14" s="151">
        <f>E15+E16+E17</f>
        <v>0</v>
      </c>
      <c r="F14" s="152">
        <f t="shared" si="1"/>
        <v>0</v>
      </c>
      <c r="G14" s="152">
        <f t="shared" si="2"/>
        <v>0</v>
      </c>
    </row>
    <row r="15" spans="1:14" ht="15.75" customHeight="1" x14ac:dyDescent="0.25">
      <c r="A15" s="153" t="s">
        <v>193</v>
      </c>
      <c r="B15" s="282" t="s">
        <v>194</v>
      </c>
      <c r="C15" s="282"/>
      <c r="D15" s="282"/>
      <c r="E15" s="154">
        <v>0</v>
      </c>
      <c r="F15" s="155">
        <f t="shared" si="1"/>
        <v>0</v>
      </c>
      <c r="G15" s="155">
        <f t="shared" si="2"/>
        <v>0</v>
      </c>
      <c r="I15" s="156"/>
      <c r="J15" s="157"/>
    </row>
    <row r="16" spans="1:14" ht="15" customHeight="1" x14ac:dyDescent="0.25">
      <c r="A16" s="153" t="s">
        <v>195</v>
      </c>
      <c r="B16" s="282" t="s">
        <v>196</v>
      </c>
      <c r="C16" s="282"/>
      <c r="D16" s="282"/>
      <c r="E16" s="154">
        <v>0</v>
      </c>
      <c r="F16" s="155">
        <f t="shared" si="1"/>
        <v>0</v>
      </c>
      <c r="G16" s="155">
        <f t="shared" si="2"/>
        <v>0</v>
      </c>
      <c r="I16" s="156"/>
      <c r="J16" s="157"/>
    </row>
    <row r="17" spans="1:10" ht="15" customHeight="1" x14ac:dyDescent="0.25">
      <c r="A17" s="153" t="s">
        <v>197</v>
      </c>
      <c r="B17" s="282" t="s">
        <v>198</v>
      </c>
      <c r="C17" s="282"/>
      <c r="D17" s="282"/>
      <c r="E17" s="154">
        <v>0</v>
      </c>
      <c r="F17" s="155">
        <f t="shared" si="1"/>
        <v>0</v>
      </c>
      <c r="G17" s="155">
        <f t="shared" si="2"/>
        <v>0</v>
      </c>
      <c r="I17" s="156"/>
      <c r="J17" s="157"/>
    </row>
    <row r="18" spans="1:10" ht="15" customHeight="1" x14ac:dyDescent="0.25">
      <c r="A18" s="274" t="s">
        <v>199</v>
      </c>
      <c r="B18" s="274"/>
      <c r="C18" s="274"/>
      <c r="D18" s="274"/>
      <c r="E18" s="208">
        <f>E10</f>
        <v>67366.87</v>
      </c>
      <c r="F18" s="208">
        <f t="shared" ref="F18:G18" si="3">F10</f>
        <v>12799.71</v>
      </c>
      <c r="G18" s="208">
        <f t="shared" si="3"/>
        <v>80166.579999999987</v>
      </c>
    </row>
    <row r="19" spans="1:10" ht="15.75" customHeight="1" x14ac:dyDescent="0.25">
      <c r="A19" s="159" t="s">
        <v>200</v>
      </c>
      <c r="B19" s="271" t="s">
        <v>75</v>
      </c>
      <c r="C19" s="271"/>
      <c r="D19" s="271"/>
      <c r="E19" s="151">
        <v>0</v>
      </c>
      <c r="F19" s="152">
        <f t="shared" si="1"/>
        <v>0</v>
      </c>
      <c r="G19" s="152">
        <f>E19+F19</f>
        <v>0</v>
      </c>
    </row>
    <row r="20" spans="1:10" ht="15" customHeight="1" x14ac:dyDescent="0.25">
      <c r="A20" s="274" t="s">
        <v>201</v>
      </c>
      <c r="B20" s="274"/>
      <c r="C20" s="274"/>
      <c r="D20" s="274"/>
      <c r="E20" s="208">
        <f>E19</f>
        <v>0</v>
      </c>
      <c r="F20" s="209">
        <f t="shared" si="1"/>
        <v>0</v>
      </c>
      <c r="G20" s="209">
        <f>G19</f>
        <v>0</v>
      </c>
    </row>
    <row r="21" spans="1:10" ht="30" customHeight="1" x14ac:dyDescent="0.25">
      <c r="A21" s="159" t="s">
        <v>202</v>
      </c>
      <c r="B21" s="271" t="s">
        <v>77</v>
      </c>
      <c r="C21" s="271"/>
      <c r="D21" s="271"/>
      <c r="E21" s="151">
        <v>0</v>
      </c>
      <c r="F21" s="152">
        <f t="shared" si="1"/>
        <v>0</v>
      </c>
      <c r="G21" s="152">
        <f>E21+F21</f>
        <v>0</v>
      </c>
      <c r="J21" s="157"/>
    </row>
    <row r="22" spans="1:10" ht="31.5" customHeight="1" x14ac:dyDescent="0.25">
      <c r="A22" s="159" t="s">
        <v>203</v>
      </c>
      <c r="B22" s="271" t="s">
        <v>79</v>
      </c>
      <c r="C22" s="271"/>
      <c r="D22" s="271"/>
      <c r="E22" s="151">
        <v>0</v>
      </c>
      <c r="F22" s="152">
        <f t="shared" si="1"/>
        <v>0</v>
      </c>
      <c r="G22" s="152">
        <f>E22+F22</f>
        <v>0</v>
      </c>
    </row>
    <row r="23" spans="1:10" ht="15" customHeight="1" x14ac:dyDescent="0.25">
      <c r="A23" s="159" t="s">
        <v>204</v>
      </c>
      <c r="B23" s="272" t="s">
        <v>81</v>
      </c>
      <c r="C23" s="272"/>
      <c r="D23" s="272"/>
      <c r="E23" s="151">
        <v>0</v>
      </c>
      <c r="F23" s="152">
        <f t="shared" si="1"/>
        <v>0</v>
      </c>
      <c r="G23" s="152">
        <f>E23+F23</f>
        <v>0</v>
      </c>
    </row>
    <row r="24" spans="1:10" ht="15" customHeight="1" x14ac:dyDescent="0.25">
      <c r="A24" s="159" t="s">
        <v>205</v>
      </c>
      <c r="B24" s="273" t="s">
        <v>83</v>
      </c>
      <c r="C24" s="273"/>
      <c r="D24" s="273"/>
      <c r="E24" s="151">
        <v>0</v>
      </c>
      <c r="F24" s="152">
        <f t="shared" si="1"/>
        <v>0</v>
      </c>
      <c r="G24" s="152">
        <f>E24+F24</f>
        <v>0</v>
      </c>
    </row>
    <row r="25" spans="1:10" ht="15" customHeight="1" x14ac:dyDescent="0.25">
      <c r="A25" s="274" t="s">
        <v>206</v>
      </c>
      <c r="B25" s="274"/>
      <c r="C25" s="274"/>
      <c r="D25" s="274"/>
      <c r="E25" s="208">
        <f>E21+E22+E23+E24</f>
        <v>0</v>
      </c>
      <c r="F25" s="209">
        <f t="shared" si="1"/>
        <v>0</v>
      </c>
      <c r="G25" s="209">
        <f>G21+G22+G23+G24</f>
        <v>0</v>
      </c>
    </row>
    <row r="26" spans="1:10" s="160" customFormat="1" ht="29.25" customHeight="1" x14ac:dyDescent="0.25">
      <c r="A26" s="275" t="s">
        <v>207</v>
      </c>
      <c r="B26" s="276"/>
      <c r="C26" s="276"/>
      <c r="D26" s="277"/>
      <c r="E26" s="210">
        <f>E18+E20+E25</f>
        <v>67366.87</v>
      </c>
      <c r="F26" s="210">
        <f t="shared" ref="F26:G26" si="4">F18+F20+F25</f>
        <v>12799.71</v>
      </c>
      <c r="G26" s="210">
        <f t="shared" si="4"/>
        <v>80166.579999999987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65"/>
      <c r="B39" s="166"/>
      <c r="C39" s="167"/>
      <c r="D39" s="167"/>
      <c r="E39" s="168"/>
      <c r="G39" s="167"/>
    </row>
    <row r="40" spans="1:7" s="134" customFormat="1" ht="16.350000000000001" customHeight="1" x14ac:dyDescent="0.3">
      <c r="A40" s="165"/>
      <c r="B40" s="169" t="s">
        <v>208</v>
      </c>
      <c r="D40" s="170"/>
      <c r="E40" s="278" t="s">
        <v>209</v>
      </c>
      <c r="F40" s="278"/>
      <c r="G40" s="278"/>
    </row>
    <row r="41" spans="1:7" s="134" customFormat="1" ht="16.350000000000001" customHeight="1" x14ac:dyDescent="0.3">
      <c r="A41" s="165"/>
      <c r="B41" s="171" t="str">
        <f>'19.'!B89</f>
        <v>ORASUL DETA</v>
      </c>
      <c r="D41" s="172"/>
      <c r="E41" s="279" t="s">
        <v>210</v>
      </c>
      <c r="F41" s="279"/>
      <c r="G41" s="279"/>
    </row>
    <row r="42" spans="1:7" s="134" customFormat="1" ht="16.350000000000001" customHeight="1" x14ac:dyDescent="0.3">
      <c r="A42" s="165"/>
      <c r="C42" s="172"/>
      <c r="D42" s="172"/>
      <c r="E42" s="279"/>
      <c r="F42" s="279"/>
      <c r="G42" s="279"/>
    </row>
    <row r="43" spans="1:7" hidden="1" x14ac:dyDescent="0.25">
      <c r="A43" s="173" t="s">
        <v>211</v>
      </c>
      <c r="B43" s="174"/>
      <c r="C43" s="175"/>
      <c r="D43" s="175"/>
      <c r="E43" s="176"/>
      <c r="F43" s="177"/>
      <c r="G43" s="178"/>
    </row>
    <row r="44" spans="1:7" hidden="1" x14ac:dyDescent="0.25">
      <c r="A44" s="173"/>
      <c r="B44" s="174"/>
      <c r="C44" s="175"/>
      <c r="D44" s="175"/>
      <c r="E44" s="176"/>
      <c r="F44" s="177"/>
      <c r="G44" s="178"/>
    </row>
    <row r="45" spans="1:7" s="179" customFormat="1" ht="15" hidden="1" customHeight="1" x14ac:dyDescent="0.2">
      <c r="A45" s="280" t="s">
        <v>212</v>
      </c>
      <c r="B45" s="280"/>
      <c r="C45" s="280"/>
      <c r="D45" s="280"/>
      <c r="E45" s="280"/>
      <c r="F45" s="280"/>
      <c r="G45" s="280"/>
    </row>
    <row r="46" spans="1:7" s="182" customFormat="1" ht="15.75" hidden="1" customHeight="1" x14ac:dyDescent="0.25">
      <c r="A46" s="269" t="s">
        <v>213</v>
      </c>
      <c r="B46" s="269"/>
      <c r="C46" s="269"/>
      <c r="D46" s="269" t="s">
        <v>214</v>
      </c>
      <c r="E46" s="270" t="s">
        <v>215</v>
      </c>
      <c r="F46" s="180" t="s">
        <v>216</v>
      </c>
      <c r="G46" s="181" t="s">
        <v>217</v>
      </c>
    </row>
    <row r="47" spans="1:7" s="182" customFormat="1" ht="15.75" hidden="1" customHeight="1" x14ac:dyDescent="0.25">
      <c r="A47" s="269"/>
      <c r="B47" s="269"/>
      <c r="C47" s="269"/>
      <c r="D47" s="269"/>
      <c r="E47" s="270"/>
      <c r="F47" s="180" t="s">
        <v>218</v>
      </c>
      <c r="G47" s="180" t="s">
        <v>218</v>
      </c>
    </row>
    <row r="48" spans="1:7" s="182" customFormat="1" ht="15.75" hidden="1" customHeight="1" x14ac:dyDescent="0.25">
      <c r="A48" s="263" t="s">
        <v>219</v>
      </c>
      <c r="B48" s="263"/>
      <c r="C48" s="263"/>
      <c r="D48" s="263"/>
      <c r="E48" s="263"/>
      <c r="F48" s="263"/>
      <c r="G48" s="263"/>
    </row>
    <row r="49" spans="1:8" s="182" customFormat="1" ht="30.75" hidden="1" customHeight="1" x14ac:dyDescent="0.25">
      <c r="A49" s="261" t="s">
        <v>220</v>
      </c>
      <c r="B49" s="261"/>
      <c r="C49" s="261"/>
      <c r="D49" s="183" t="s">
        <v>126</v>
      </c>
      <c r="E49" s="184">
        <v>3548.92</v>
      </c>
      <c r="F49" s="185">
        <f>1.5*4.5</f>
        <v>6.75</v>
      </c>
      <c r="G49" s="185">
        <f t="shared" ref="G49:G54" si="5">E49*F49</f>
        <v>23955.21</v>
      </c>
    </row>
    <row r="50" spans="1:8" s="182" customFormat="1" hidden="1" x14ac:dyDescent="0.25">
      <c r="A50" s="261" t="s">
        <v>221</v>
      </c>
      <c r="B50" s="261"/>
      <c r="C50" s="261"/>
      <c r="D50" s="183" t="s">
        <v>126</v>
      </c>
      <c r="E50" s="184">
        <v>6.9</v>
      </c>
      <c r="F50" s="185">
        <v>140</v>
      </c>
      <c r="G50" s="185">
        <f t="shared" si="5"/>
        <v>966</v>
      </c>
    </row>
    <row r="51" spans="1:8" s="182" customFormat="1" ht="31.5" hidden="1" customHeight="1" x14ac:dyDescent="0.25">
      <c r="A51" s="264" t="s">
        <v>222</v>
      </c>
      <c r="B51" s="265"/>
      <c r="C51" s="265"/>
      <c r="D51" s="183" t="s">
        <v>126</v>
      </c>
      <c r="E51" s="184">
        <v>2952.58</v>
      </c>
      <c r="F51" s="185">
        <v>142</v>
      </c>
      <c r="G51" s="185">
        <f t="shared" si="5"/>
        <v>419266.36</v>
      </c>
      <c r="H51" s="186"/>
    </row>
    <row r="52" spans="1:8" s="182" customFormat="1" hidden="1" x14ac:dyDescent="0.25">
      <c r="A52" s="264" t="s">
        <v>223</v>
      </c>
      <c r="B52" s="265"/>
      <c r="C52" s="265"/>
      <c r="D52" s="183" t="s">
        <v>126</v>
      </c>
      <c r="E52" s="184">
        <v>96.51</v>
      </c>
      <c r="F52" s="185">
        <v>130</v>
      </c>
      <c r="G52" s="185">
        <f t="shared" si="5"/>
        <v>12546.300000000001</v>
      </c>
    </row>
    <row r="53" spans="1:8" s="182" customFormat="1" hidden="1" x14ac:dyDescent="0.25">
      <c r="A53" s="264" t="s">
        <v>224</v>
      </c>
      <c r="B53" s="265"/>
      <c r="C53" s="265"/>
      <c r="D53" s="183" t="s">
        <v>126</v>
      </c>
      <c r="E53" s="184">
        <v>197.94</v>
      </c>
      <c r="F53" s="185">
        <v>150</v>
      </c>
      <c r="G53" s="185">
        <f t="shared" si="5"/>
        <v>29691</v>
      </c>
    </row>
    <row r="54" spans="1:8" s="182" customFormat="1" hidden="1" x14ac:dyDescent="0.25">
      <c r="A54" s="264" t="s">
        <v>225</v>
      </c>
      <c r="B54" s="265"/>
      <c r="C54" s="265"/>
      <c r="D54" s="183" t="s">
        <v>226</v>
      </c>
      <c r="E54" s="184">
        <v>732.8</v>
      </c>
      <c r="F54" s="185">
        <v>11.1</v>
      </c>
      <c r="G54" s="185">
        <f t="shared" si="5"/>
        <v>8134.079999999999</v>
      </c>
    </row>
    <row r="55" spans="1:8" hidden="1" x14ac:dyDescent="0.25">
      <c r="A55" s="262" t="s">
        <v>227</v>
      </c>
      <c r="B55" s="262"/>
      <c r="C55" s="262"/>
      <c r="D55" s="262"/>
      <c r="E55" s="262"/>
      <c r="F55" s="262"/>
      <c r="G55" s="187">
        <f>SUM(G49:G54)</f>
        <v>494558.95</v>
      </c>
      <c r="H55" s="157"/>
    </row>
    <row r="56" spans="1:8" hidden="1" x14ac:dyDescent="0.25"/>
    <row r="57" spans="1:8" s="182" customFormat="1" ht="15.75" hidden="1" customHeight="1" x14ac:dyDescent="0.25">
      <c r="A57" s="266" t="s">
        <v>228</v>
      </c>
      <c r="B57" s="267"/>
      <c r="C57" s="267"/>
      <c r="D57" s="267"/>
      <c r="E57" s="267"/>
      <c r="F57" s="267"/>
      <c r="G57" s="268"/>
    </row>
    <row r="58" spans="1:8" s="182" customFormat="1" ht="30.75" hidden="1" customHeight="1" x14ac:dyDescent="0.25">
      <c r="A58" s="261" t="s">
        <v>229</v>
      </c>
      <c r="B58" s="261"/>
      <c r="C58" s="261"/>
      <c r="D58" s="183" t="s">
        <v>126</v>
      </c>
      <c r="E58" s="188">
        <v>539.85</v>
      </c>
      <c r="F58" s="185">
        <v>1.5</v>
      </c>
      <c r="G58" s="185">
        <f>E58*F58</f>
        <v>809.77500000000009</v>
      </c>
    </row>
    <row r="59" spans="1:8" s="182" customFormat="1" hidden="1" x14ac:dyDescent="0.25">
      <c r="A59" s="261" t="s">
        <v>230</v>
      </c>
      <c r="B59" s="261"/>
      <c r="C59" s="261"/>
      <c r="D59" s="183" t="s">
        <v>126</v>
      </c>
      <c r="E59" s="188">
        <f>E58</f>
        <v>539.85</v>
      </c>
      <c r="F59" s="189">
        <v>160</v>
      </c>
      <c r="G59" s="185">
        <f>E59*F59</f>
        <v>86376</v>
      </c>
    </row>
    <row r="60" spans="1:8" s="182" customFormat="1" hidden="1" x14ac:dyDescent="0.25">
      <c r="A60" s="264" t="s">
        <v>231</v>
      </c>
      <c r="B60" s="265"/>
      <c r="C60" s="265"/>
      <c r="D60" s="183" t="s">
        <v>126</v>
      </c>
      <c r="E60" s="188">
        <f>E59</f>
        <v>539.85</v>
      </c>
      <c r="F60" s="189">
        <v>20</v>
      </c>
      <c r="G60" s="185">
        <f>E60*F60</f>
        <v>10797</v>
      </c>
    </row>
    <row r="61" spans="1:8" hidden="1" x14ac:dyDescent="0.25">
      <c r="A61" s="262" t="str">
        <f>"TOTAL-"&amp;A57</f>
        <v>TOTAL-Reabilitare termică planșeu peste ultimul nivel</v>
      </c>
      <c r="B61" s="262"/>
      <c r="C61" s="262"/>
      <c r="D61" s="262"/>
      <c r="E61" s="262"/>
      <c r="F61" s="262"/>
      <c r="G61" s="187">
        <f>SUM(G58:G60)</f>
        <v>97982.774999999994</v>
      </c>
    </row>
    <row r="62" spans="1:8" hidden="1" x14ac:dyDescent="0.25"/>
    <row r="63" spans="1:8" s="182" customFormat="1" ht="15.75" hidden="1" customHeight="1" x14ac:dyDescent="0.25">
      <c r="A63" s="263" t="s">
        <v>232</v>
      </c>
      <c r="B63" s="263"/>
      <c r="C63" s="263"/>
      <c r="D63" s="263"/>
      <c r="E63" s="263"/>
      <c r="F63" s="263"/>
      <c r="G63" s="263"/>
    </row>
    <row r="64" spans="1:8" s="182" customFormat="1" hidden="1" x14ac:dyDescent="0.25">
      <c r="A64" s="261" t="s">
        <v>233</v>
      </c>
      <c r="B64" s="261"/>
      <c r="C64" s="261"/>
      <c r="D64" s="183" t="s">
        <v>126</v>
      </c>
      <c r="E64" s="188">
        <v>66.040000000000006</v>
      </c>
      <c r="F64" s="190">
        <f>48.73*1.05*1.05</f>
        <v>53.724825000000003</v>
      </c>
      <c r="G64" s="185">
        <f>E64*F64</f>
        <v>3547.9874430000004</v>
      </c>
    </row>
    <row r="65" spans="1:10" hidden="1" x14ac:dyDescent="0.25">
      <c r="A65" s="262" t="str">
        <f>"TOTAL-"&amp;A63</f>
        <v>TOTAL-Reabilitare termică planșeu peste subsol</v>
      </c>
      <c r="B65" s="262"/>
      <c r="C65" s="262"/>
      <c r="D65" s="262"/>
      <c r="E65" s="262"/>
      <c r="F65" s="262"/>
      <c r="G65" s="187">
        <f>SUM(G64:G64)</f>
        <v>3547.9874430000004</v>
      </c>
      <c r="H65" s="191"/>
    </row>
    <row r="66" spans="1:10" s="182" customFormat="1" ht="15.75" hidden="1" customHeight="1" x14ac:dyDescent="0.25">
      <c r="A66" s="192"/>
      <c r="B66" s="192"/>
      <c r="C66" s="192"/>
      <c r="D66" s="193"/>
      <c r="E66" s="194"/>
      <c r="F66" s="195"/>
      <c r="G66" s="195"/>
    </row>
    <row r="67" spans="1:10" s="182" customFormat="1" ht="15.75" hidden="1" customHeight="1" x14ac:dyDescent="0.25">
      <c r="A67" s="263" t="s">
        <v>234</v>
      </c>
      <c r="B67" s="263"/>
      <c r="C67" s="263"/>
      <c r="D67" s="263"/>
      <c r="E67" s="263"/>
      <c r="F67" s="263"/>
      <c r="G67" s="263"/>
    </row>
    <row r="68" spans="1:10" s="182" customFormat="1" hidden="1" x14ac:dyDescent="0.25">
      <c r="A68" s="261" t="s">
        <v>235</v>
      </c>
      <c r="B68" s="261"/>
      <c r="C68" s="261"/>
      <c r="D68" s="183" t="s">
        <v>126</v>
      </c>
      <c r="E68" s="188">
        <v>149.6</v>
      </c>
      <c r="F68" s="185">
        <v>30</v>
      </c>
      <c r="G68" s="185">
        <f>E68*F68</f>
        <v>4488</v>
      </c>
    </row>
    <row r="69" spans="1:10" s="182" customFormat="1" ht="31.5" hidden="1" customHeight="1" x14ac:dyDescent="0.25">
      <c r="A69" s="261" t="s">
        <v>236</v>
      </c>
      <c r="B69" s="261"/>
      <c r="C69" s="261"/>
      <c r="D69" s="183" t="s">
        <v>126</v>
      </c>
      <c r="E69" s="188">
        <f>E68</f>
        <v>149.6</v>
      </c>
      <c r="F69" s="185">
        <v>392</v>
      </c>
      <c r="G69" s="185">
        <f>E69*F69</f>
        <v>58643.199999999997</v>
      </c>
    </row>
    <row r="70" spans="1:10" hidden="1" x14ac:dyDescent="0.25">
      <c r="A70" s="262" t="str">
        <f>"TOTAL-"&amp;A67</f>
        <v>TOTAL-Reabilitare termică fațadă vitrată</v>
      </c>
      <c r="B70" s="262"/>
      <c r="C70" s="262"/>
      <c r="D70" s="262"/>
      <c r="E70" s="262"/>
      <c r="F70" s="262"/>
      <c r="G70" s="187">
        <f>SUM(G68:G69)</f>
        <v>63131.199999999997</v>
      </c>
    </row>
    <row r="71" spans="1:10" ht="15" hidden="1" customHeight="1" x14ac:dyDescent="0.25">
      <c r="B71" s="141"/>
    </row>
    <row r="72" spans="1:10" s="182" customFormat="1" ht="15.75" hidden="1" customHeight="1" x14ac:dyDescent="0.25">
      <c r="A72" s="263" t="s">
        <v>237</v>
      </c>
      <c r="B72" s="263"/>
      <c r="C72" s="263"/>
      <c r="D72" s="263"/>
      <c r="E72" s="263"/>
      <c r="F72" s="263"/>
      <c r="G72" s="263"/>
      <c r="H72" s="186"/>
      <c r="I72" s="186"/>
    </row>
    <row r="73" spans="1:10" s="182" customFormat="1" ht="31.5" hidden="1" customHeight="1" x14ac:dyDescent="0.25">
      <c r="A73" s="261" t="s">
        <v>238</v>
      </c>
      <c r="B73" s="261"/>
      <c r="C73" s="261"/>
      <c r="D73" s="196" t="s">
        <v>126</v>
      </c>
      <c r="E73" s="197">
        <f>E75</f>
        <v>3253.9300000000003</v>
      </c>
      <c r="F73" s="185">
        <v>3.04</v>
      </c>
      <c r="G73" s="185">
        <v>9888.1</v>
      </c>
      <c r="H73" s="198"/>
      <c r="I73" s="199"/>
    </row>
    <row r="74" spans="1:10" s="182" customFormat="1" ht="31.5" hidden="1" customHeight="1" x14ac:dyDescent="0.25">
      <c r="A74" s="261" t="s">
        <v>239</v>
      </c>
      <c r="B74" s="261"/>
      <c r="C74" s="261"/>
      <c r="D74" s="196" t="s">
        <v>126</v>
      </c>
      <c r="E74" s="197">
        <f>E73</f>
        <v>3253.9300000000003</v>
      </c>
      <c r="F74" s="185" t="e">
        <f>SUM(#REF!)*0.15*0.4/E74</f>
        <v>#REF!</v>
      </c>
      <c r="G74" s="185" t="e">
        <f>PRODUCT(F74,E74)</f>
        <v>#REF!</v>
      </c>
      <c r="H74" s="199"/>
      <c r="I74" s="199"/>
      <c r="J74" s="186"/>
    </row>
    <row r="75" spans="1:10" s="182" customFormat="1" ht="31.5" hidden="1" customHeight="1" x14ac:dyDescent="0.25">
      <c r="A75" s="261" t="s">
        <v>240</v>
      </c>
      <c r="B75" s="261"/>
      <c r="C75" s="261"/>
      <c r="D75" s="196" t="s">
        <v>126</v>
      </c>
      <c r="E75" s="197">
        <f>E51+E53+E52+E50</f>
        <v>3253.9300000000003</v>
      </c>
      <c r="F75" s="185" t="e">
        <f>SUM(#REF!)*0.15*0.5/E75</f>
        <v>#REF!</v>
      </c>
      <c r="G75" s="185" t="e">
        <f>PRODUCT(F75,E75)</f>
        <v>#REF!</v>
      </c>
      <c r="H75" s="198"/>
      <c r="I75" s="199"/>
    </row>
    <row r="76" spans="1:10" s="199" customFormat="1" hidden="1" x14ac:dyDescent="0.25">
      <c r="A76" s="256" t="str">
        <f>"TOTAL-"&amp;A72</f>
        <v xml:space="preserve">TOTAL-Cheltuieli conexe </v>
      </c>
      <c r="B76" s="256"/>
      <c r="C76" s="256"/>
      <c r="D76" s="256"/>
      <c r="E76" s="256"/>
      <c r="F76" s="256"/>
      <c r="G76" s="200" t="e">
        <f>SUM(G73:G75)</f>
        <v>#REF!</v>
      </c>
      <c r="H76" s="157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65"/>
      <c r="B80" s="166" t="s">
        <v>241</v>
      </c>
      <c r="C80" s="167"/>
      <c r="D80" s="167"/>
      <c r="E80" s="168"/>
      <c r="G80" s="167"/>
    </row>
    <row r="81" spans="1:7" s="134" customFormat="1" ht="16.350000000000001" hidden="1" customHeight="1" x14ac:dyDescent="0.3">
      <c r="A81" s="165"/>
      <c r="B81" s="169" t="s">
        <v>208</v>
      </c>
      <c r="D81" s="170"/>
      <c r="E81" s="257" t="s">
        <v>209</v>
      </c>
      <c r="F81" s="257"/>
      <c r="G81" s="257"/>
    </row>
    <row r="82" spans="1:7" s="134" customFormat="1" ht="16.350000000000001" hidden="1" customHeight="1" x14ac:dyDescent="0.3">
      <c r="A82" s="165"/>
      <c r="B82" s="169" t="s">
        <v>242</v>
      </c>
      <c r="D82" s="172"/>
      <c r="E82" s="258" t="s">
        <v>210</v>
      </c>
      <c r="F82" s="258"/>
      <c r="G82" s="258"/>
    </row>
    <row r="83" spans="1:7" s="134" customFormat="1" ht="16.350000000000001" hidden="1" customHeight="1" x14ac:dyDescent="0.3">
      <c r="A83" s="165"/>
      <c r="C83" s="172"/>
      <c r="D83" s="172"/>
      <c r="E83" s="258"/>
      <c r="F83" s="258"/>
      <c r="G83" s="258"/>
    </row>
    <row r="84" spans="1:7" s="147" customFormat="1" ht="16.350000000000001" hidden="1" customHeight="1" x14ac:dyDescent="0.25">
      <c r="A84" s="201"/>
      <c r="B84" s="202"/>
      <c r="C84" s="172"/>
      <c r="D84" s="172"/>
      <c r="E84" s="258"/>
      <c r="F84" s="258"/>
      <c r="G84" s="258"/>
    </row>
    <row r="85" spans="1:7" s="203" customFormat="1" hidden="1" x14ac:dyDescent="0.25">
      <c r="A85" s="259" t="s">
        <v>243</v>
      </c>
      <c r="B85" s="259"/>
      <c r="C85" s="259"/>
      <c r="D85" s="259"/>
      <c r="E85" s="259"/>
      <c r="F85" s="259"/>
      <c r="G85" s="259"/>
    </row>
    <row r="86" spans="1:7" s="203" customFormat="1" hidden="1" x14ac:dyDescent="0.25">
      <c r="A86" s="260" t="s">
        <v>244</v>
      </c>
      <c r="B86" s="260"/>
      <c r="C86" s="260"/>
      <c r="D86" s="260"/>
      <c r="E86" s="260"/>
      <c r="F86" s="260"/>
      <c r="G86" s="260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70866141732283472" right="0.11811023622047245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7" zoomScaleNormal="100" zoomScaleSheetLayoutView="100" workbookViewId="0">
      <selection activeCell="F19" sqref="F19"/>
    </sheetView>
  </sheetViews>
  <sheetFormatPr defaultColWidth="9.5703125" defaultRowHeight="15.75" x14ac:dyDescent="0.25"/>
  <cols>
    <col min="1" max="1" width="6.42578125" style="141" customWidth="1"/>
    <col min="2" max="2" width="34.7109375" style="160" customWidth="1"/>
    <col min="3" max="3" width="9.5703125" style="161" customWidth="1"/>
    <col min="4" max="4" width="5.85546875" style="162" customWidth="1"/>
    <col min="5" max="5" width="13.5703125" style="163" bestFit="1" customWidth="1"/>
    <col min="6" max="6" width="12.140625" style="164" customWidth="1"/>
    <col min="7" max="7" width="12.7109375" style="164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4" t="s">
        <v>176</v>
      </c>
      <c r="B1" s="284"/>
      <c r="C1" s="284"/>
      <c r="D1" s="284"/>
      <c r="E1" s="284"/>
      <c r="F1" s="284"/>
      <c r="G1" s="284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5" t="str">
        <f>'19.'!A6:E6</f>
        <v>Proiect nr. 834 / 2024</v>
      </c>
      <c r="B2" s="285"/>
      <c r="C2" s="285"/>
      <c r="D2" s="285"/>
      <c r="E2" s="285"/>
      <c r="F2" s="285"/>
      <c r="G2" s="285"/>
      <c r="H2" s="137"/>
      <c r="I2" s="137"/>
      <c r="J2" s="138"/>
      <c r="K2" s="139"/>
      <c r="M2" s="137"/>
    </row>
    <row r="3" spans="1:14" ht="27" customHeight="1" x14ac:dyDescent="0.25">
      <c r="A3" s="286" t="s">
        <v>246</v>
      </c>
      <c r="B3" s="287"/>
      <c r="C3" s="287"/>
      <c r="D3" s="287"/>
      <c r="E3" s="287"/>
      <c r="F3" s="287"/>
      <c r="G3" s="287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74" t="s">
        <v>177</v>
      </c>
      <c r="B5" s="274"/>
      <c r="C5" s="274"/>
      <c r="D5" s="274"/>
      <c r="E5" s="274"/>
      <c r="F5" s="274"/>
      <c r="G5" s="274"/>
    </row>
    <row r="6" spans="1:14" ht="19.5" customHeight="1" x14ac:dyDescent="0.25">
      <c r="A6" s="288" t="s">
        <v>0</v>
      </c>
      <c r="B6" s="289" t="s">
        <v>178</v>
      </c>
      <c r="C6" s="290"/>
      <c r="D6" s="291"/>
      <c r="E6" s="298" t="s">
        <v>179</v>
      </c>
      <c r="F6" s="204" t="s">
        <v>180</v>
      </c>
      <c r="G6" s="300" t="s">
        <v>181</v>
      </c>
    </row>
    <row r="7" spans="1:14" x14ac:dyDescent="0.25">
      <c r="A7" s="288"/>
      <c r="B7" s="292"/>
      <c r="C7" s="293"/>
      <c r="D7" s="294"/>
      <c r="E7" s="299"/>
      <c r="F7" s="206">
        <v>0.19</v>
      </c>
      <c r="G7" s="301"/>
    </row>
    <row r="8" spans="1:14" x14ac:dyDescent="0.25">
      <c r="A8" s="288"/>
      <c r="B8" s="295"/>
      <c r="C8" s="296"/>
      <c r="D8" s="297"/>
      <c r="E8" s="205" t="s">
        <v>6</v>
      </c>
      <c r="F8" s="207" t="s">
        <v>6</v>
      </c>
      <c r="G8" s="207" t="s">
        <v>6</v>
      </c>
    </row>
    <row r="9" spans="1:14" ht="15" customHeight="1" x14ac:dyDescent="0.25">
      <c r="A9" s="274" t="s">
        <v>182</v>
      </c>
      <c r="B9" s="274"/>
      <c r="C9" s="274"/>
      <c r="D9" s="274"/>
      <c r="E9" s="274"/>
      <c r="F9" s="274"/>
      <c r="G9" s="274"/>
    </row>
    <row r="10" spans="1:14" ht="15" customHeight="1" x14ac:dyDescent="0.25">
      <c r="A10" s="148" t="s">
        <v>72</v>
      </c>
      <c r="B10" s="271" t="s">
        <v>73</v>
      </c>
      <c r="C10" s="271"/>
      <c r="D10" s="271"/>
      <c r="E10" s="149">
        <f>E11+E12+E13+E14</f>
        <v>67912.570000000007</v>
      </c>
      <c r="F10" s="149">
        <f t="shared" ref="F10:G10" si="0">F11+F12+F13+F14</f>
        <v>12903.39</v>
      </c>
      <c r="G10" s="149">
        <f t="shared" si="0"/>
        <v>80815.960000000006</v>
      </c>
    </row>
    <row r="11" spans="1:14" ht="15" customHeight="1" x14ac:dyDescent="0.25">
      <c r="A11" s="148" t="s">
        <v>183</v>
      </c>
      <c r="B11" s="283" t="s">
        <v>184</v>
      </c>
      <c r="C11" s="283"/>
      <c r="D11" s="283"/>
      <c r="E11" s="151">
        <v>0</v>
      </c>
      <c r="F11" s="152">
        <f t="shared" ref="F11:F24" si="1">E11*$F$7</f>
        <v>0</v>
      </c>
      <c r="G11" s="152">
        <f t="shared" ref="G11:G17" si="2">E11+F11</f>
        <v>0</v>
      </c>
    </row>
    <row r="12" spans="1:14" ht="15" customHeight="1" x14ac:dyDescent="0.25">
      <c r="A12" s="148" t="s">
        <v>185</v>
      </c>
      <c r="B12" s="281" t="s">
        <v>186</v>
      </c>
      <c r="C12" s="281"/>
      <c r="D12" s="281"/>
      <c r="E12" s="151">
        <v>0</v>
      </c>
      <c r="F12" s="152">
        <f t="shared" si="1"/>
        <v>0</v>
      </c>
      <c r="G12" s="152">
        <f t="shared" si="2"/>
        <v>0</v>
      </c>
    </row>
    <row r="13" spans="1:14" ht="15" customHeight="1" x14ac:dyDescent="0.25">
      <c r="A13" s="148" t="s">
        <v>189</v>
      </c>
      <c r="B13" s="281" t="s">
        <v>190</v>
      </c>
      <c r="C13" s="281"/>
      <c r="D13" s="281"/>
      <c r="E13" s="151">
        <v>0</v>
      </c>
      <c r="F13" s="152">
        <f t="shared" si="1"/>
        <v>0</v>
      </c>
      <c r="G13" s="152">
        <f t="shared" si="2"/>
        <v>0</v>
      </c>
    </row>
    <row r="14" spans="1:14" ht="15" customHeight="1" x14ac:dyDescent="0.25">
      <c r="A14" s="158" t="s">
        <v>191</v>
      </c>
      <c r="B14" s="281" t="s">
        <v>192</v>
      </c>
      <c r="C14" s="281"/>
      <c r="D14" s="281"/>
      <c r="E14" s="151">
        <f>E15+E16+E17</f>
        <v>67912.570000000007</v>
      </c>
      <c r="F14" s="151">
        <f t="shared" ref="F14:G14" si="3">F15+F16+F17</f>
        <v>12903.39</v>
      </c>
      <c r="G14" s="151">
        <f t="shared" si="3"/>
        <v>80815.960000000006</v>
      </c>
    </row>
    <row r="15" spans="1:14" ht="15.75" customHeight="1" x14ac:dyDescent="0.25">
      <c r="A15" s="153" t="s">
        <v>193</v>
      </c>
      <c r="B15" s="282" t="s">
        <v>194</v>
      </c>
      <c r="C15" s="282"/>
      <c r="D15" s="282"/>
      <c r="E15" s="154">
        <v>0</v>
      </c>
      <c r="F15" s="155">
        <f t="shared" si="1"/>
        <v>0</v>
      </c>
      <c r="G15" s="155">
        <f t="shared" si="2"/>
        <v>0</v>
      </c>
      <c r="I15" s="156"/>
      <c r="J15" s="157"/>
    </row>
    <row r="16" spans="1:14" ht="15" customHeight="1" x14ac:dyDescent="0.25">
      <c r="A16" s="153" t="s">
        <v>195</v>
      </c>
      <c r="B16" s="282" t="s">
        <v>196</v>
      </c>
      <c r="C16" s="282"/>
      <c r="D16" s="282"/>
      <c r="E16" s="154">
        <v>0</v>
      </c>
      <c r="F16" s="155">
        <f t="shared" si="1"/>
        <v>0</v>
      </c>
      <c r="G16" s="155">
        <f t="shared" si="2"/>
        <v>0</v>
      </c>
      <c r="I16" s="156"/>
      <c r="J16" s="157"/>
    </row>
    <row r="17" spans="1:10" ht="15" customHeight="1" x14ac:dyDescent="0.25">
      <c r="A17" s="153" t="s">
        <v>197</v>
      </c>
      <c r="B17" s="282" t="s">
        <v>198</v>
      </c>
      <c r="C17" s="282"/>
      <c r="D17" s="282"/>
      <c r="E17" s="154">
        <v>67912.570000000007</v>
      </c>
      <c r="F17" s="155">
        <v>12903.39</v>
      </c>
      <c r="G17" s="155">
        <f t="shared" si="2"/>
        <v>80815.960000000006</v>
      </c>
      <c r="I17" s="156"/>
      <c r="J17" s="157"/>
    </row>
    <row r="18" spans="1:10" ht="15" customHeight="1" x14ac:dyDescent="0.25">
      <c r="A18" s="274" t="s">
        <v>199</v>
      </c>
      <c r="B18" s="274"/>
      <c r="C18" s="274"/>
      <c r="D18" s="274"/>
      <c r="E18" s="208">
        <f>E10</f>
        <v>67912.570000000007</v>
      </c>
      <c r="F18" s="208">
        <f t="shared" ref="F18:G18" si="4">F10</f>
        <v>12903.39</v>
      </c>
      <c r="G18" s="208">
        <f t="shared" si="4"/>
        <v>80815.960000000006</v>
      </c>
    </row>
    <row r="19" spans="1:10" ht="15.75" customHeight="1" x14ac:dyDescent="0.25">
      <c r="A19" s="159" t="s">
        <v>200</v>
      </c>
      <c r="B19" s="271" t="s">
        <v>75</v>
      </c>
      <c r="C19" s="271"/>
      <c r="D19" s="271"/>
      <c r="E19" s="151">
        <v>1511.71</v>
      </c>
      <c r="F19" s="152">
        <v>287.22000000000003</v>
      </c>
      <c r="G19" s="152">
        <f>E19+F19</f>
        <v>1798.93</v>
      </c>
    </row>
    <row r="20" spans="1:10" ht="15" customHeight="1" x14ac:dyDescent="0.25">
      <c r="A20" s="274" t="s">
        <v>201</v>
      </c>
      <c r="B20" s="274"/>
      <c r="C20" s="274"/>
      <c r="D20" s="274"/>
      <c r="E20" s="208">
        <f>E19</f>
        <v>1511.71</v>
      </c>
      <c r="F20" s="208">
        <f t="shared" ref="F20:G20" si="5">F19</f>
        <v>287.22000000000003</v>
      </c>
      <c r="G20" s="208">
        <f t="shared" si="5"/>
        <v>1798.93</v>
      </c>
    </row>
    <row r="21" spans="1:10" ht="30" customHeight="1" x14ac:dyDescent="0.25">
      <c r="A21" s="159" t="s">
        <v>202</v>
      </c>
      <c r="B21" s="271" t="s">
        <v>77</v>
      </c>
      <c r="C21" s="271"/>
      <c r="D21" s="271"/>
      <c r="E21" s="151">
        <v>15000</v>
      </c>
      <c r="F21" s="152">
        <v>2850</v>
      </c>
      <c r="G21" s="152">
        <f>E21+F21</f>
        <v>17850</v>
      </c>
      <c r="J21" s="157"/>
    </row>
    <row r="22" spans="1:10" ht="31.5" customHeight="1" x14ac:dyDescent="0.25">
      <c r="A22" s="159" t="s">
        <v>203</v>
      </c>
      <c r="B22" s="271" t="s">
        <v>79</v>
      </c>
      <c r="C22" s="271"/>
      <c r="D22" s="271"/>
      <c r="E22" s="151">
        <v>0</v>
      </c>
      <c r="F22" s="152">
        <f t="shared" si="1"/>
        <v>0</v>
      </c>
      <c r="G22" s="152">
        <f>E22+F22</f>
        <v>0</v>
      </c>
    </row>
    <row r="23" spans="1:10" ht="15" customHeight="1" x14ac:dyDescent="0.25">
      <c r="A23" s="159" t="s">
        <v>204</v>
      </c>
      <c r="B23" s="272" t="s">
        <v>81</v>
      </c>
      <c r="C23" s="272"/>
      <c r="D23" s="272"/>
      <c r="E23" s="151">
        <v>0</v>
      </c>
      <c r="F23" s="152">
        <f t="shared" si="1"/>
        <v>0</v>
      </c>
      <c r="G23" s="152">
        <f>E23+F23</f>
        <v>0</v>
      </c>
    </row>
    <row r="24" spans="1:10" ht="15" customHeight="1" x14ac:dyDescent="0.25">
      <c r="A24" s="159" t="s">
        <v>205</v>
      </c>
      <c r="B24" s="273" t="s">
        <v>83</v>
      </c>
      <c r="C24" s="273"/>
      <c r="D24" s="273"/>
      <c r="E24" s="151">
        <v>0</v>
      </c>
      <c r="F24" s="152">
        <f t="shared" si="1"/>
        <v>0</v>
      </c>
      <c r="G24" s="152">
        <f>E24+F24</f>
        <v>0</v>
      </c>
    </row>
    <row r="25" spans="1:10" ht="15" customHeight="1" x14ac:dyDescent="0.25">
      <c r="A25" s="274" t="s">
        <v>206</v>
      </c>
      <c r="B25" s="274"/>
      <c r="C25" s="274"/>
      <c r="D25" s="274"/>
      <c r="E25" s="208">
        <f>E21+E22+E23+E24</f>
        <v>15000</v>
      </c>
      <c r="F25" s="208">
        <f t="shared" ref="F25:G25" si="6">F21+F22+F23+F24</f>
        <v>2850</v>
      </c>
      <c r="G25" s="208">
        <f t="shared" si="6"/>
        <v>17850</v>
      </c>
    </row>
    <row r="26" spans="1:10" s="160" customFormat="1" ht="29.25" customHeight="1" x14ac:dyDescent="0.25">
      <c r="A26" s="275" t="s">
        <v>207</v>
      </c>
      <c r="B26" s="276"/>
      <c r="C26" s="276"/>
      <c r="D26" s="277"/>
      <c r="E26" s="210">
        <f>E18+E20+E25</f>
        <v>84424.280000000013</v>
      </c>
      <c r="F26" s="210">
        <f t="shared" ref="F26:G26" si="7">F18+F20+F25</f>
        <v>16040.609999999999</v>
      </c>
      <c r="G26" s="210">
        <f t="shared" si="7"/>
        <v>100464.89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65"/>
      <c r="B39" s="166"/>
      <c r="C39" s="167"/>
      <c r="D39" s="167"/>
      <c r="E39" s="168"/>
      <c r="G39" s="167"/>
    </row>
    <row r="40" spans="1:7" s="134" customFormat="1" ht="16.350000000000001" customHeight="1" x14ac:dyDescent="0.3">
      <c r="A40" s="165"/>
      <c r="B40" s="169" t="s">
        <v>208</v>
      </c>
      <c r="D40" s="170"/>
      <c r="E40" s="278" t="s">
        <v>209</v>
      </c>
      <c r="F40" s="278"/>
      <c r="G40" s="278"/>
    </row>
    <row r="41" spans="1:7" s="134" customFormat="1" ht="16.350000000000001" customHeight="1" x14ac:dyDescent="0.3">
      <c r="A41" s="165"/>
      <c r="B41" s="171" t="str">
        <f>'19.'!B89</f>
        <v>ORASUL DETA</v>
      </c>
      <c r="D41" s="172"/>
      <c r="E41" s="279" t="s">
        <v>210</v>
      </c>
      <c r="F41" s="279"/>
      <c r="G41" s="279"/>
    </row>
    <row r="42" spans="1:7" s="134" customFormat="1" ht="16.350000000000001" customHeight="1" x14ac:dyDescent="0.3">
      <c r="A42" s="165"/>
      <c r="C42" s="172"/>
      <c r="D42" s="172"/>
      <c r="E42" s="279"/>
      <c r="F42" s="279"/>
      <c r="G42" s="279"/>
    </row>
    <row r="43" spans="1:7" hidden="1" x14ac:dyDescent="0.25">
      <c r="A43" s="173" t="s">
        <v>211</v>
      </c>
      <c r="B43" s="174"/>
      <c r="C43" s="175"/>
      <c r="D43" s="175"/>
      <c r="E43" s="176"/>
      <c r="F43" s="177"/>
      <c r="G43" s="178"/>
    </row>
    <row r="44" spans="1:7" hidden="1" x14ac:dyDescent="0.25">
      <c r="A44" s="173"/>
      <c r="B44" s="174"/>
      <c r="C44" s="175"/>
      <c r="D44" s="175"/>
      <c r="E44" s="176"/>
      <c r="F44" s="177"/>
      <c r="G44" s="178"/>
    </row>
    <row r="45" spans="1:7" s="179" customFormat="1" ht="15" hidden="1" customHeight="1" x14ac:dyDescent="0.2">
      <c r="A45" s="280" t="s">
        <v>212</v>
      </c>
      <c r="B45" s="280"/>
      <c r="C45" s="280"/>
      <c r="D45" s="280"/>
      <c r="E45" s="280"/>
      <c r="F45" s="280"/>
      <c r="G45" s="280"/>
    </row>
    <row r="46" spans="1:7" s="182" customFormat="1" ht="15.75" hidden="1" customHeight="1" x14ac:dyDescent="0.25">
      <c r="A46" s="269" t="s">
        <v>213</v>
      </c>
      <c r="B46" s="269"/>
      <c r="C46" s="269"/>
      <c r="D46" s="269" t="s">
        <v>214</v>
      </c>
      <c r="E46" s="270" t="s">
        <v>215</v>
      </c>
      <c r="F46" s="180" t="s">
        <v>216</v>
      </c>
      <c r="G46" s="181" t="s">
        <v>217</v>
      </c>
    </row>
    <row r="47" spans="1:7" s="182" customFormat="1" ht="15.75" hidden="1" customHeight="1" x14ac:dyDescent="0.25">
      <c r="A47" s="269"/>
      <c r="B47" s="269"/>
      <c r="C47" s="269"/>
      <c r="D47" s="269"/>
      <c r="E47" s="270"/>
      <c r="F47" s="180" t="s">
        <v>218</v>
      </c>
      <c r="G47" s="180" t="s">
        <v>218</v>
      </c>
    </row>
    <row r="48" spans="1:7" s="182" customFormat="1" ht="15.75" hidden="1" customHeight="1" x14ac:dyDescent="0.25">
      <c r="A48" s="263" t="s">
        <v>219</v>
      </c>
      <c r="B48" s="263"/>
      <c r="C48" s="263"/>
      <c r="D48" s="263"/>
      <c r="E48" s="263"/>
      <c r="F48" s="263"/>
      <c r="G48" s="263"/>
    </row>
    <row r="49" spans="1:8" s="182" customFormat="1" ht="30.75" hidden="1" customHeight="1" x14ac:dyDescent="0.25">
      <c r="A49" s="261" t="s">
        <v>220</v>
      </c>
      <c r="B49" s="261"/>
      <c r="C49" s="261"/>
      <c r="D49" s="183" t="s">
        <v>126</v>
      </c>
      <c r="E49" s="184">
        <v>3548.92</v>
      </c>
      <c r="F49" s="185">
        <f>1.5*4.5</f>
        <v>6.75</v>
      </c>
      <c r="G49" s="185">
        <f t="shared" ref="G49:G54" si="8">E49*F49</f>
        <v>23955.21</v>
      </c>
    </row>
    <row r="50" spans="1:8" s="182" customFormat="1" hidden="1" x14ac:dyDescent="0.25">
      <c r="A50" s="261" t="s">
        <v>221</v>
      </c>
      <c r="B50" s="261"/>
      <c r="C50" s="261"/>
      <c r="D50" s="183" t="s">
        <v>126</v>
      </c>
      <c r="E50" s="184">
        <v>6.9</v>
      </c>
      <c r="F50" s="185">
        <v>140</v>
      </c>
      <c r="G50" s="185">
        <f t="shared" si="8"/>
        <v>966</v>
      </c>
    </row>
    <row r="51" spans="1:8" s="182" customFormat="1" ht="31.5" hidden="1" customHeight="1" x14ac:dyDescent="0.25">
      <c r="A51" s="264" t="s">
        <v>222</v>
      </c>
      <c r="B51" s="265"/>
      <c r="C51" s="265"/>
      <c r="D51" s="183" t="s">
        <v>126</v>
      </c>
      <c r="E51" s="184">
        <v>2952.58</v>
      </c>
      <c r="F51" s="185">
        <v>142</v>
      </c>
      <c r="G51" s="185">
        <f t="shared" si="8"/>
        <v>419266.36</v>
      </c>
      <c r="H51" s="186"/>
    </row>
    <row r="52" spans="1:8" s="182" customFormat="1" hidden="1" x14ac:dyDescent="0.25">
      <c r="A52" s="264" t="s">
        <v>223</v>
      </c>
      <c r="B52" s="265"/>
      <c r="C52" s="265"/>
      <c r="D52" s="183" t="s">
        <v>126</v>
      </c>
      <c r="E52" s="184">
        <v>96.51</v>
      </c>
      <c r="F52" s="185">
        <v>130</v>
      </c>
      <c r="G52" s="185">
        <f t="shared" si="8"/>
        <v>12546.300000000001</v>
      </c>
    </row>
    <row r="53" spans="1:8" s="182" customFormat="1" hidden="1" x14ac:dyDescent="0.25">
      <c r="A53" s="264" t="s">
        <v>224</v>
      </c>
      <c r="B53" s="265"/>
      <c r="C53" s="265"/>
      <c r="D53" s="183" t="s">
        <v>126</v>
      </c>
      <c r="E53" s="184">
        <v>197.94</v>
      </c>
      <c r="F53" s="185">
        <v>150</v>
      </c>
      <c r="G53" s="185">
        <f t="shared" si="8"/>
        <v>29691</v>
      </c>
    </row>
    <row r="54" spans="1:8" s="182" customFormat="1" hidden="1" x14ac:dyDescent="0.25">
      <c r="A54" s="264" t="s">
        <v>225</v>
      </c>
      <c r="B54" s="265"/>
      <c r="C54" s="265"/>
      <c r="D54" s="183" t="s">
        <v>226</v>
      </c>
      <c r="E54" s="184">
        <v>732.8</v>
      </c>
      <c r="F54" s="185">
        <v>11.1</v>
      </c>
      <c r="G54" s="185">
        <f t="shared" si="8"/>
        <v>8134.079999999999</v>
      </c>
    </row>
    <row r="55" spans="1:8" hidden="1" x14ac:dyDescent="0.25">
      <c r="A55" s="262" t="s">
        <v>227</v>
      </c>
      <c r="B55" s="262"/>
      <c r="C55" s="262"/>
      <c r="D55" s="262"/>
      <c r="E55" s="262"/>
      <c r="F55" s="262"/>
      <c r="G55" s="187">
        <f>SUM(G49:G54)</f>
        <v>494558.95</v>
      </c>
      <c r="H55" s="157"/>
    </row>
    <row r="56" spans="1:8" hidden="1" x14ac:dyDescent="0.25"/>
    <row r="57" spans="1:8" s="182" customFormat="1" ht="15.75" hidden="1" customHeight="1" x14ac:dyDescent="0.25">
      <c r="A57" s="266" t="s">
        <v>228</v>
      </c>
      <c r="B57" s="267"/>
      <c r="C57" s="267"/>
      <c r="D57" s="267"/>
      <c r="E57" s="267"/>
      <c r="F57" s="267"/>
      <c r="G57" s="268"/>
    </row>
    <row r="58" spans="1:8" s="182" customFormat="1" ht="30.75" hidden="1" customHeight="1" x14ac:dyDescent="0.25">
      <c r="A58" s="261" t="s">
        <v>229</v>
      </c>
      <c r="B58" s="261"/>
      <c r="C58" s="261"/>
      <c r="D58" s="183" t="s">
        <v>126</v>
      </c>
      <c r="E58" s="188">
        <v>539.85</v>
      </c>
      <c r="F58" s="185">
        <v>1.5</v>
      </c>
      <c r="G58" s="185">
        <f>E58*F58</f>
        <v>809.77500000000009</v>
      </c>
    </row>
    <row r="59" spans="1:8" s="182" customFormat="1" hidden="1" x14ac:dyDescent="0.25">
      <c r="A59" s="261" t="s">
        <v>230</v>
      </c>
      <c r="B59" s="261"/>
      <c r="C59" s="261"/>
      <c r="D59" s="183" t="s">
        <v>126</v>
      </c>
      <c r="E59" s="188">
        <f>E58</f>
        <v>539.85</v>
      </c>
      <c r="F59" s="189">
        <v>160</v>
      </c>
      <c r="G59" s="185">
        <f>E59*F59</f>
        <v>86376</v>
      </c>
    </row>
    <row r="60" spans="1:8" s="182" customFormat="1" hidden="1" x14ac:dyDescent="0.25">
      <c r="A60" s="264" t="s">
        <v>231</v>
      </c>
      <c r="B60" s="265"/>
      <c r="C60" s="265"/>
      <c r="D60" s="183" t="s">
        <v>126</v>
      </c>
      <c r="E60" s="188">
        <f>E59</f>
        <v>539.85</v>
      </c>
      <c r="F60" s="189">
        <v>20</v>
      </c>
      <c r="G60" s="185">
        <f>E60*F60</f>
        <v>10797</v>
      </c>
    </row>
    <row r="61" spans="1:8" hidden="1" x14ac:dyDescent="0.25">
      <c r="A61" s="262" t="str">
        <f>"TOTAL-"&amp;A57</f>
        <v>TOTAL-Reabilitare termică planșeu peste ultimul nivel</v>
      </c>
      <c r="B61" s="262"/>
      <c r="C61" s="262"/>
      <c r="D61" s="262"/>
      <c r="E61" s="262"/>
      <c r="F61" s="262"/>
      <c r="G61" s="187">
        <f>SUM(G58:G60)</f>
        <v>97982.774999999994</v>
      </c>
    </row>
    <row r="62" spans="1:8" hidden="1" x14ac:dyDescent="0.25"/>
    <row r="63" spans="1:8" s="182" customFormat="1" ht="15.75" hidden="1" customHeight="1" x14ac:dyDescent="0.25">
      <c r="A63" s="263" t="s">
        <v>232</v>
      </c>
      <c r="B63" s="263"/>
      <c r="C63" s="263"/>
      <c r="D63" s="263"/>
      <c r="E63" s="263"/>
      <c r="F63" s="263"/>
      <c r="G63" s="263"/>
    </row>
    <row r="64" spans="1:8" s="182" customFormat="1" hidden="1" x14ac:dyDescent="0.25">
      <c r="A64" s="261" t="s">
        <v>233</v>
      </c>
      <c r="B64" s="261"/>
      <c r="C64" s="261"/>
      <c r="D64" s="183" t="s">
        <v>126</v>
      </c>
      <c r="E64" s="188">
        <v>66.040000000000006</v>
      </c>
      <c r="F64" s="190">
        <f>48.73*1.05*1.05</f>
        <v>53.724825000000003</v>
      </c>
      <c r="G64" s="185">
        <f>E64*F64</f>
        <v>3547.9874430000004</v>
      </c>
    </row>
    <row r="65" spans="1:10" hidden="1" x14ac:dyDescent="0.25">
      <c r="A65" s="262" t="str">
        <f>"TOTAL-"&amp;A63</f>
        <v>TOTAL-Reabilitare termică planșeu peste subsol</v>
      </c>
      <c r="B65" s="262"/>
      <c r="C65" s="262"/>
      <c r="D65" s="262"/>
      <c r="E65" s="262"/>
      <c r="F65" s="262"/>
      <c r="G65" s="187">
        <f>SUM(G64:G64)</f>
        <v>3547.9874430000004</v>
      </c>
      <c r="H65" s="191"/>
    </row>
    <row r="66" spans="1:10" s="182" customFormat="1" ht="15.75" hidden="1" customHeight="1" x14ac:dyDescent="0.25">
      <c r="A66" s="192"/>
      <c r="B66" s="192"/>
      <c r="C66" s="192"/>
      <c r="D66" s="193"/>
      <c r="E66" s="194"/>
      <c r="F66" s="195"/>
      <c r="G66" s="195"/>
    </row>
    <row r="67" spans="1:10" s="182" customFormat="1" ht="15.75" hidden="1" customHeight="1" x14ac:dyDescent="0.25">
      <c r="A67" s="263" t="s">
        <v>234</v>
      </c>
      <c r="B67" s="263"/>
      <c r="C67" s="263"/>
      <c r="D67" s="263"/>
      <c r="E67" s="263"/>
      <c r="F67" s="263"/>
      <c r="G67" s="263"/>
    </row>
    <row r="68" spans="1:10" s="182" customFormat="1" hidden="1" x14ac:dyDescent="0.25">
      <c r="A68" s="261" t="s">
        <v>235</v>
      </c>
      <c r="B68" s="261"/>
      <c r="C68" s="261"/>
      <c r="D68" s="183" t="s">
        <v>126</v>
      </c>
      <c r="E68" s="188">
        <v>149.6</v>
      </c>
      <c r="F68" s="185">
        <v>30</v>
      </c>
      <c r="G68" s="185">
        <f>E68*F68</f>
        <v>4488</v>
      </c>
    </row>
    <row r="69" spans="1:10" s="182" customFormat="1" ht="31.5" hidden="1" customHeight="1" x14ac:dyDescent="0.25">
      <c r="A69" s="261" t="s">
        <v>236</v>
      </c>
      <c r="B69" s="261"/>
      <c r="C69" s="261"/>
      <c r="D69" s="183" t="s">
        <v>126</v>
      </c>
      <c r="E69" s="188">
        <f>E68</f>
        <v>149.6</v>
      </c>
      <c r="F69" s="185">
        <v>392</v>
      </c>
      <c r="G69" s="185">
        <f>E69*F69</f>
        <v>58643.199999999997</v>
      </c>
    </row>
    <row r="70" spans="1:10" hidden="1" x14ac:dyDescent="0.25">
      <c r="A70" s="262" t="str">
        <f>"TOTAL-"&amp;A67</f>
        <v>TOTAL-Reabilitare termică fațadă vitrată</v>
      </c>
      <c r="B70" s="262"/>
      <c r="C70" s="262"/>
      <c r="D70" s="262"/>
      <c r="E70" s="262"/>
      <c r="F70" s="262"/>
      <c r="G70" s="187">
        <f>SUM(G68:G69)</f>
        <v>63131.199999999997</v>
      </c>
    </row>
    <row r="71" spans="1:10" ht="15" hidden="1" customHeight="1" x14ac:dyDescent="0.25">
      <c r="B71" s="141"/>
    </row>
    <row r="72" spans="1:10" s="182" customFormat="1" ht="15.75" hidden="1" customHeight="1" x14ac:dyDescent="0.25">
      <c r="A72" s="263" t="s">
        <v>237</v>
      </c>
      <c r="B72" s="263"/>
      <c r="C72" s="263"/>
      <c r="D72" s="263"/>
      <c r="E72" s="263"/>
      <c r="F72" s="263"/>
      <c r="G72" s="263"/>
      <c r="H72" s="186"/>
      <c r="I72" s="186"/>
    </row>
    <row r="73" spans="1:10" s="182" customFormat="1" ht="31.5" hidden="1" customHeight="1" x14ac:dyDescent="0.25">
      <c r="A73" s="261" t="s">
        <v>238</v>
      </c>
      <c r="B73" s="261"/>
      <c r="C73" s="261"/>
      <c r="D73" s="196" t="s">
        <v>126</v>
      </c>
      <c r="E73" s="197">
        <f>E75</f>
        <v>3253.9300000000003</v>
      </c>
      <c r="F73" s="185">
        <v>3.04</v>
      </c>
      <c r="G73" s="185">
        <v>9888.1</v>
      </c>
      <c r="H73" s="198"/>
      <c r="I73" s="199"/>
    </row>
    <row r="74" spans="1:10" s="182" customFormat="1" ht="31.5" hidden="1" customHeight="1" x14ac:dyDescent="0.25">
      <c r="A74" s="261" t="s">
        <v>239</v>
      </c>
      <c r="B74" s="261"/>
      <c r="C74" s="261"/>
      <c r="D74" s="196" t="s">
        <v>126</v>
      </c>
      <c r="E74" s="197">
        <f>E73</f>
        <v>3253.9300000000003</v>
      </c>
      <c r="F74" s="185" t="e">
        <f>SUM(#REF!)*0.15*0.4/E74</f>
        <v>#REF!</v>
      </c>
      <c r="G74" s="185" t="e">
        <f>PRODUCT(F74,E74)</f>
        <v>#REF!</v>
      </c>
      <c r="H74" s="199"/>
      <c r="I74" s="199"/>
      <c r="J74" s="186"/>
    </row>
    <row r="75" spans="1:10" s="182" customFormat="1" ht="31.5" hidden="1" customHeight="1" x14ac:dyDescent="0.25">
      <c r="A75" s="261" t="s">
        <v>240</v>
      </c>
      <c r="B75" s="261"/>
      <c r="C75" s="261"/>
      <c r="D75" s="196" t="s">
        <v>126</v>
      </c>
      <c r="E75" s="197">
        <f>E51+E53+E52+E50</f>
        <v>3253.9300000000003</v>
      </c>
      <c r="F75" s="185" t="e">
        <f>SUM(#REF!)*0.15*0.5/E75</f>
        <v>#REF!</v>
      </c>
      <c r="G75" s="185" t="e">
        <f>PRODUCT(F75,E75)</f>
        <v>#REF!</v>
      </c>
      <c r="H75" s="198"/>
      <c r="I75" s="199"/>
    </row>
    <row r="76" spans="1:10" s="199" customFormat="1" hidden="1" x14ac:dyDescent="0.25">
      <c r="A76" s="256" t="str">
        <f>"TOTAL-"&amp;A72</f>
        <v xml:space="preserve">TOTAL-Cheltuieli conexe </v>
      </c>
      <c r="B76" s="256"/>
      <c r="C76" s="256"/>
      <c r="D76" s="256"/>
      <c r="E76" s="256"/>
      <c r="F76" s="256"/>
      <c r="G76" s="200" t="e">
        <f>SUM(G73:G75)</f>
        <v>#REF!</v>
      </c>
      <c r="H76" s="157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65"/>
      <c r="B80" s="166" t="s">
        <v>241</v>
      </c>
      <c r="C80" s="167"/>
      <c r="D80" s="167"/>
      <c r="E80" s="168"/>
      <c r="G80" s="167"/>
    </row>
    <row r="81" spans="1:7" s="134" customFormat="1" ht="16.350000000000001" hidden="1" customHeight="1" x14ac:dyDescent="0.3">
      <c r="A81" s="165"/>
      <c r="B81" s="169" t="s">
        <v>208</v>
      </c>
      <c r="D81" s="170"/>
      <c r="E81" s="257" t="s">
        <v>209</v>
      </c>
      <c r="F81" s="257"/>
      <c r="G81" s="257"/>
    </row>
    <row r="82" spans="1:7" s="134" customFormat="1" ht="16.350000000000001" hidden="1" customHeight="1" x14ac:dyDescent="0.3">
      <c r="A82" s="165"/>
      <c r="B82" s="169" t="s">
        <v>242</v>
      </c>
      <c r="D82" s="172"/>
      <c r="E82" s="258" t="s">
        <v>210</v>
      </c>
      <c r="F82" s="258"/>
      <c r="G82" s="258"/>
    </row>
    <row r="83" spans="1:7" s="134" customFormat="1" ht="16.350000000000001" hidden="1" customHeight="1" x14ac:dyDescent="0.3">
      <c r="A83" s="165"/>
      <c r="C83" s="172"/>
      <c r="D83" s="172"/>
      <c r="E83" s="258"/>
      <c r="F83" s="258"/>
      <c r="G83" s="258"/>
    </row>
    <row r="84" spans="1:7" s="147" customFormat="1" ht="16.350000000000001" hidden="1" customHeight="1" x14ac:dyDescent="0.25">
      <c r="A84" s="201"/>
      <c r="B84" s="202"/>
      <c r="C84" s="172"/>
      <c r="D84" s="172"/>
      <c r="E84" s="258"/>
      <c r="F84" s="258"/>
      <c r="G84" s="258"/>
    </row>
    <row r="85" spans="1:7" s="203" customFormat="1" hidden="1" x14ac:dyDescent="0.25">
      <c r="A85" s="259" t="s">
        <v>243</v>
      </c>
      <c r="B85" s="259"/>
      <c r="C85" s="259"/>
      <c r="D85" s="259"/>
      <c r="E85" s="259"/>
      <c r="F85" s="259"/>
      <c r="G85" s="259"/>
    </row>
    <row r="86" spans="1:7" s="203" customFormat="1" hidden="1" x14ac:dyDescent="0.25">
      <c r="A86" s="260" t="s">
        <v>244</v>
      </c>
      <c r="B86" s="260"/>
      <c r="C86" s="260"/>
      <c r="D86" s="260"/>
      <c r="E86" s="260"/>
      <c r="F86" s="260"/>
      <c r="G86" s="260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70866141732283472" right="0.11811023622047245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7" zoomScaleNormal="100" zoomScaleSheetLayoutView="100" workbookViewId="0">
      <selection activeCell="F22" sqref="F22"/>
    </sheetView>
  </sheetViews>
  <sheetFormatPr defaultColWidth="9.5703125" defaultRowHeight="15.75" x14ac:dyDescent="0.25"/>
  <cols>
    <col min="1" max="1" width="6.42578125" style="141" customWidth="1"/>
    <col min="2" max="2" width="34.7109375" style="160" customWidth="1"/>
    <col min="3" max="3" width="9.5703125" style="161" customWidth="1"/>
    <col min="4" max="4" width="5.85546875" style="162" customWidth="1"/>
    <col min="5" max="5" width="13.5703125" style="163" bestFit="1" customWidth="1"/>
    <col min="6" max="6" width="12.140625" style="164" customWidth="1"/>
    <col min="7" max="7" width="12.7109375" style="164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4" t="s">
        <v>176</v>
      </c>
      <c r="B1" s="284"/>
      <c r="C1" s="284"/>
      <c r="D1" s="284"/>
      <c r="E1" s="284"/>
      <c r="F1" s="284"/>
      <c r="G1" s="284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5" t="str">
        <f>'19.'!A6:E6</f>
        <v>Proiect nr. 834 / 2024</v>
      </c>
      <c r="B2" s="285"/>
      <c r="C2" s="285"/>
      <c r="D2" s="285"/>
      <c r="E2" s="285"/>
      <c r="F2" s="285"/>
      <c r="G2" s="285"/>
      <c r="H2" s="137"/>
      <c r="I2" s="137"/>
      <c r="J2" s="138"/>
      <c r="K2" s="139"/>
      <c r="M2" s="137"/>
    </row>
    <row r="3" spans="1:14" ht="44.25" customHeight="1" x14ac:dyDescent="0.25">
      <c r="A3" s="286" t="s">
        <v>278</v>
      </c>
      <c r="B3" s="287"/>
      <c r="C3" s="287"/>
      <c r="D3" s="287"/>
      <c r="E3" s="287"/>
      <c r="F3" s="287"/>
      <c r="G3" s="287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74" t="s">
        <v>177</v>
      </c>
      <c r="B5" s="274"/>
      <c r="C5" s="274"/>
      <c r="D5" s="274"/>
      <c r="E5" s="274"/>
      <c r="F5" s="274"/>
      <c r="G5" s="274"/>
    </row>
    <row r="6" spans="1:14" ht="19.5" customHeight="1" x14ac:dyDescent="0.25">
      <c r="A6" s="288" t="s">
        <v>0</v>
      </c>
      <c r="B6" s="289" t="s">
        <v>178</v>
      </c>
      <c r="C6" s="290"/>
      <c r="D6" s="291"/>
      <c r="E6" s="298" t="s">
        <v>179</v>
      </c>
      <c r="F6" s="204" t="s">
        <v>180</v>
      </c>
      <c r="G6" s="300" t="s">
        <v>181</v>
      </c>
    </row>
    <row r="7" spans="1:14" x14ac:dyDescent="0.25">
      <c r="A7" s="288"/>
      <c r="B7" s="292"/>
      <c r="C7" s="293"/>
      <c r="D7" s="294"/>
      <c r="E7" s="299"/>
      <c r="F7" s="206">
        <v>0.19</v>
      </c>
      <c r="G7" s="301"/>
    </row>
    <row r="8" spans="1:14" x14ac:dyDescent="0.25">
      <c r="A8" s="288"/>
      <c r="B8" s="295"/>
      <c r="C8" s="296"/>
      <c r="D8" s="297"/>
      <c r="E8" s="205" t="s">
        <v>6</v>
      </c>
      <c r="F8" s="207" t="s">
        <v>6</v>
      </c>
      <c r="G8" s="207" t="s">
        <v>6</v>
      </c>
    </row>
    <row r="9" spans="1:14" ht="15" customHeight="1" x14ac:dyDescent="0.25">
      <c r="A9" s="274" t="s">
        <v>182</v>
      </c>
      <c r="B9" s="274"/>
      <c r="C9" s="274"/>
      <c r="D9" s="274"/>
      <c r="E9" s="274"/>
      <c r="F9" s="274"/>
      <c r="G9" s="274"/>
    </row>
    <row r="10" spans="1:14" ht="15" customHeight="1" x14ac:dyDescent="0.25">
      <c r="A10" s="148" t="s">
        <v>72</v>
      </c>
      <c r="B10" s="271" t="s">
        <v>73</v>
      </c>
      <c r="C10" s="271"/>
      <c r="D10" s="271"/>
      <c r="E10" s="149">
        <f>E11+E12+E13+E14</f>
        <v>0</v>
      </c>
      <c r="F10" s="150">
        <f>F11+F12+F13+F14</f>
        <v>0</v>
      </c>
      <c r="G10" s="150">
        <f>G11+G12+G13+G14</f>
        <v>0</v>
      </c>
    </row>
    <row r="11" spans="1:14" ht="15" customHeight="1" x14ac:dyDescent="0.25">
      <c r="A11" s="148" t="s">
        <v>183</v>
      </c>
      <c r="B11" s="283" t="s">
        <v>184</v>
      </c>
      <c r="C11" s="283"/>
      <c r="D11" s="283"/>
      <c r="E11" s="151">
        <v>0</v>
      </c>
      <c r="F11" s="152">
        <f t="shared" ref="F11:F24" si="0">E11*$F$7</f>
        <v>0</v>
      </c>
      <c r="G11" s="152">
        <f t="shared" ref="G11:G17" si="1">E11+F11</f>
        <v>0</v>
      </c>
    </row>
    <row r="12" spans="1:14" ht="15" customHeight="1" x14ac:dyDescent="0.25">
      <c r="A12" s="148" t="s">
        <v>185</v>
      </c>
      <c r="B12" s="281" t="s">
        <v>186</v>
      </c>
      <c r="C12" s="281"/>
      <c r="D12" s="281"/>
      <c r="E12" s="151">
        <v>0</v>
      </c>
      <c r="F12" s="152">
        <f t="shared" si="0"/>
        <v>0</v>
      </c>
      <c r="G12" s="152">
        <f t="shared" si="1"/>
        <v>0</v>
      </c>
    </row>
    <row r="13" spans="1:14" ht="15" customHeight="1" x14ac:dyDescent="0.25">
      <c r="A13" s="148" t="s">
        <v>189</v>
      </c>
      <c r="B13" s="281" t="s">
        <v>190</v>
      </c>
      <c r="C13" s="281"/>
      <c r="D13" s="281"/>
      <c r="E13" s="151">
        <v>0</v>
      </c>
      <c r="F13" s="152">
        <f t="shared" si="0"/>
        <v>0</v>
      </c>
      <c r="G13" s="152">
        <f t="shared" si="1"/>
        <v>0</v>
      </c>
    </row>
    <row r="14" spans="1:14" ht="15" customHeight="1" x14ac:dyDescent="0.25">
      <c r="A14" s="158" t="s">
        <v>191</v>
      </c>
      <c r="B14" s="281" t="s">
        <v>192</v>
      </c>
      <c r="C14" s="281"/>
      <c r="D14" s="281"/>
      <c r="E14" s="151">
        <f>E15+E16+E17</f>
        <v>0</v>
      </c>
      <c r="F14" s="152">
        <f t="shared" si="0"/>
        <v>0</v>
      </c>
      <c r="G14" s="152">
        <f t="shared" si="1"/>
        <v>0</v>
      </c>
    </row>
    <row r="15" spans="1:14" ht="15.75" customHeight="1" x14ac:dyDescent="0.25">
      <c r="A15" s="153" t="s">
        <v>193</v>
      </c>
      <c r="B15" s="282" t="s">
        <v>194</v>
      </c>
      <c r="C15" s="282"/>
      <c r="D15" s="282"/>
      <c r="E15" s="154">
        <v>0</v>
      </c>
      <c r="F15" s="155">
        <f t="shared" si="0"/>
        <v>0</v>
      </c>
      <c r="G15" s="155">
        <f t="shared" si="1"/>
        <v>0</v>
      </c>
      <c r="I15" s="156"/>
      <c r="J15" s="157"/>
    </row>
    <row r="16" spans="1:14" ht="15" customHeight="1" x14ac:dyDescent="0.25">
      <c r="A16" s="153" t="s">
        <v>195</v>
      </c>
      <c r="B16" s="282" t="s">
        <v>196</v>
      </c>
      <c r="C16" s="282"/>
      <c r="D16" s="282"/>
      <c r="E16" s="154">
        <v>0</v>
      </c>
      <c r="F16" s="155">
        <f t="shared" si="0"/>
        <v>0</v>
      </c>
      <c r="G16" s="155">
        <f t="shared" si="1"/>
        <v>0</v>
      </c>
      <c r="I16" s="156"/>
      <c r="J16" s="157"/>
    </row>
    <row r="17" spans="1:10" ht="15" customHeight="1" x14ac:dyDescent="0.25">
      <c r="A17" s="153" t="s">
        <v>197</v>
      </c>
      <c r="B17" s="282" t="s">
        <v>198</v>
      </c>
      <c r="C17" s="282"/>
      <c r="D17" s="282"/>
      <c r="E17" s="154">
        <v>0</v>
      </c>
      <c r="F17" s="155">
        <f t="shared" si="0"/>
        <v>0</v>
      </c>
      <c r="G17" s="155">
        <f t="shared" si="1"/>
        <v>0</v>
      </c>
      <c r="I17" s="156"/>
      <c r="J17" s="157"/>
    </row>
    <row r="18" spans="1:10" ht="15" customHeight="1" x14ac:dyDescent="0.25">
      <c r="A18" s="274" t="s">
        <v>199</v>
      </c>
      <c r="B18" s="274"/>
      <c r="C18" s="274"/>
      <c r="D18" s="274"/>
      <c r="E18" s="208">
        <f>E10</f>
        <v>0</v>
      </c>
      <c r="F18" s="209">
        <f t="shared" si="0"/>
        <v>0</v>
      </c>
      <c r="G18" s="209">
        <f>G10</f>
        <v>0</v>
      </c>
    </row>
    <row r="19" spans="1:10" ht="15.75" customHeight="1" x14ac:dyDescent="0.25">
      <c r="A19" s="159" t="s">
        <v>200</v>
      </c>
      <c r="B19" s="271" t="s">
        <v>75</v>
      </c>
      <c r="C19" s="271"/>
      <c r="D19" s="271"/>
      <c r="E19" s="151">
        <v>0</v>
      </c>
      <c r="F19" s="152">
        <f t="shared" si="0"/>
        <v>0</v>
      </c>
      <c r="G19" s="152">
        <f>E19+F19</f>
        <v>0</v>
      </c>
    </row>
    <row r="20" spans="1:10" ht="15" customHeight="1" x14ac:dyDescent="0.25">
      <c r="A20" s="274" t="s">
        <v>201</v>
      </c>
      <c r="B20" s="274"/>
      <c r="C20" s="274"/>
      <c r="D20" s="274"/>
      <c r="E20" s="208">
        <f>E19</f>
        <v>0</v>
      </c>
      <c r="F20" s="209">
        <f t="shared" si="0"/>
        <v>0</v>
      </c>
      <c r="G20" s="209">
        <f>G19</f>
        <v>0</v>
      </c>
    </row>
    <row r="21" spans="1:10" ht="30" customHeight="1" x14ac:dyDescent="0.25">
      <c r="A21" s="159" t="s">
        <v>202</v>
      </c>
      <c r="B21" s="271" t="s">
        <v>77</v>
      </c>
      <c r="C21" s="271"/>
      <c r="D21" s="271"/>
      <c r="E21" s="151">
        <v>0</v>
      </c>
      <c r="F21" s="152">
        <f t="shared" si="0"/>
        <v>0</v>
      </c>
      <c r="G21" s="152">
        <f>E21+F21</f>
        <v>0</v>
      </c>
      <c r="J21" s="157"/>
    </row>
    <row r="22" spans="1:10" ht="31.5" customHeight="1" x14ac:dyDescent="0.25">
      <c r="A22" s="159" t="s">
        <v>203</v>
      </c>
      <c r="B22" s="271" t="s">
        <v>79</v>
      </c>
      <c r="C22" s="271"/>
      <c r="D22" s="271"/>
      <c r="E22" s="151">
        <v>40000</v>
      </c>
      <c r="F22" s="152">
        <v>7600</v>
      </c>
      <c r="G22" s="152">
        <f>E22+F22</f>
        <v>47600</v>
      </c>
    </row>
    <row r="23" spans="1:10" ht="15" customHeight="1" x14ac:dyDescent="0.25">
      <c r="A23" s="159" t="s">
        <v>204</v>
      </c>
      <c r="B23" s="272" t="s">
        <v>81</v>
      </c>
      <c r="C23" s="272"/>
      <c r="D23" s="272"/>
      <c r="E23" s="151">
        <v>0</v>
      </c>
      <c r="F23" s="152">
        <f t="shared" si="0"/>
        <v>0</v>
      </c>
      <c r="G23" s="152">
        <f>E23+F23</f>
        <v>0</v>
      </c>
    </row>
    <row r="24" spans="1:10" ht="15" customHeight="1" x14ac:dyDescent="0.25">
      <c r="A24" s="159" t="s">
        <v>205</v>
      </c>
      <c r="B24" s="273" t="s">
        <v>83</v>
      </c>
      <c r="C24" s="273"/>
      <c r="D24" s="273"/>
      <c r="E24" s="151">
        <v>0</v>
      </c>
      <c r="F24" s="152">
        <f t="shared" si="0"/>
        <v>0</v>
      </c>
      <c r="G24" s="152">
        <f>E24+F24</f>
        <v>0</v>
      </c>
    </row>
    <row r="25" spans="1:10" ht="15" customHeight="1" x14ac:dyDescent="0.25">
      <c r="A25" s="274" t="s">
        <v>206</v>
      </c>
      <c r="B25" s="274"/>
      <c r="C25" s="274"/>
      <c r="D25" s="274"/>
      <c r="E25" s="208">
        <f>E21+E22+E23+E24</f>
        <v>40000</v>
      </c>
      <c r="F25" s="208">
        <f t="shared" ref="F25:G25" si="2">F21+F22+F23+F24</f>
        <v>7600</v>
      </c>
      <c r="G25" s="208">
        <f t="shared" si="2"/>
        <v>47600</v>
      </c>
    </row>
    <row r="26" spans="1:10" s="160" customFormat="1" ht="29.25" customHeight="1" x14ac:dyDescent="0.25">
      <c r="A26" s="275" t="s">
        <v>207</v>
      </c>
      <c r="B26" s="276"/>
      <c r="C26" s="276"/>
      <c r="D26" s="277"/>
      <c r="E26" s="210">
        <f>E18+E20+E25</f>
        <v>40000</v>
      </c>
      <c r="F26" s="210">
        <f t="shared" ref="F26:G26" si="3">F18+F20+F25</f>
        <v>7600</v>
      </c>
      <c r="G26" s="210">
        <f t="shared" si="3"/>
        <v>47600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65"/>
      <c r="B39" s="166"/>
      <c r="C39" s="167"/>
      <c r="D39" s="167"/>
      <c r="E39" s="168"/>
      <c r="G39" s="167"/>
    </row>
    <row r="40" spans="1:7" s="134" customFormat="1" ht="16.350000000000001" customHeight="1" x14ac:dyDescent="0.3">
      <c r="A40" s="165"/>
      <c r="B40" s="169" t="s">
        <v>208</v>
      </c>
      <c r="D40" s="170"/>
      <c r="E40" s="278" t="s">
        <v>209</v>
      </c>
      <c r="F40" s="278"/>
      <c r="G40" s="278"/>
    </row>
    <row r="41" spans="1:7" s="134" customFormat="1" ht="16.350000000000001" customHeight="1" x14ac:dyDescent="0.3">
      <c r="A41" s="165"/>
      <c r="B41" s="171" t="str">
        <f>'19.'!B89</f>
        <v>ORASUL DETA</v>
      </c>
      <c r="D41" s="172"/>
      <c r="E41" s="279" t="s">
        <v>210</v>
      </c>
      <c r="F41" s="279"/>
      <c r="G41" s="279"/>
    </row>
    <row r="42" spans="1:7" s="134" customFormat="1" ht="16.350000000000001" customHeight="1" x14ac:dyDescent="0.3">
      <c r="A42" s="165"/>
      <c r="C42" s="172"/>
      <c r="D42" s="172"/>
      <c r="E42" s="279"/>
      <c r="F42" s="279"/>
      <c r="G42" s="279"/>
    </row>
    <row r="43" spans="1:7" hidden="1" x14ac:dyDescent="0.25">
      <c r="A43" s="173" t="s">
        <v>211</v>
      </c>
      <c r="B43" s="174"/>
      <c r="C43" s="175"/>
      <c r="D43" s="175"/>
      <c r="E43" s="176"/>
      <c r="F43" s="177"/>
      <c r="G43" s="178"/>
    </row>
    <row r="44" spans="1:7" hidden="1" x14ac:dyDescent="0.25">
      <c r="A44" s="173"/>
      <c r="B44" s="174"/>
      <c r="C44" s="175"/>
      <c r="D44" s="175"/>
      <c r="E44" s="176"/>
      <c r="F44" s="177"/>
      <c r="G44" s="178"/>
    </row>
    <row r="45" spans="1:7" s="179" customFormat="1" ht="15" hidden="1" customHeight="1" x14ac:dyDescent="0.2">
      <c r="A45" s="280" t="s">
        <v>212</v>
      </c>
      <c r="B45" s="280"/>
      <c r="C45" s="280"/>
      <c r="D45" s="280"/>
      <c r="E45" s="280"/>
      <c r="F45" s="280"/>
      <c r="G45" s="280"/>
    </row>
    <row r="46" spans="1:7" s="182" customFormat="1" ht="15.75" hidden="1" customHeight="1" x14ac:dyDescent="0.25">
      <c r="A46" s="269" t="s">
        <v>213</v>
      </c>
      <c r="B46" s="269"/>
      <c r="C46" s="269"/>
      <c r="D46" s="269" t="s">
        <v>214</v>
      </c>
      <c r="E46" s="270" t="s">
        <v>215</v>
      </c>
      <c r="F46" s="180" t="s">
        <v>216</v>
      </c>
      <c r="G46" s="181" t="s">
        <v>217</v>
      </c>
    </row>
    <row r="47" spans="1:7" s="182" customFormat="1" ht="15.75" hidden="1" customHeight="1" x14ac:dyDescent="0.25">
      <c r="A47" s="269"/>
      <c r="B47" s="269"/>
      <c r="C47" s="269"/>
      <c r="D47" s="269"/>
      <c r="E47" s="270"/>
      <c r="F47" s="180" t="s">
        <v>218</v>
      </c>
      <c r="G47" s="180" t="s">
        <v>218</v>
      </c>
    </row>
    <row r="48" spans="1:7" s="182" customFormat="1" ht="15.75" hidden="1" customHeight="1" x14ac:dyDescent="0.25">
      <c r="A48" s="263" t="s">
        <v>219</v>
      </c>
      <c r="B48" s="263"/>
      <c r="C48" s="263"/>
      <c r="D48" s="263"/>
      <c r="E48" s="263"/>
      <c r="F48" s="263"/>
      <c r="G48" s="263"/>
    </row>
    <row r="49" spans="1:8" s="182" customFormat="1" ht="30.75" hidden="1" customHeight="1" x14ac:dyDescent="0.25">
      <c r="A49" s="261" t="s">
        <v>220</v>
      </c>
      <c r="B49" s="261"/>
      <c r="C49" s="261"/>
      <c r="D49" s="183" t="s">
        <v>126</v>
      </c>
      <c r="E49" s="184">
        <v>3548.92</v>
      </c>
      <c r="F49" s="185">
        <f>1.5*4.5</f>
        <v>6.75</v>
      </c>
      <c r="G49" s="185">
        <f t="shared" ref="G49:G54" si="4">E49*F49</f>
        <v>23955.21</v>
      </c>
    </row>
    <row r="50" spans="1:8" s="182" customFormat="1" hidden="1" x14ac:dyDescent="0.25">
      <c r="A50" s="261" t="s">
        <v>221</v>
      </c>
      <c r="B50" s="261"/>
      <c r="C50" s="261"/>
      <c r="D50" s="183" t="s">
        <v>126</v>
      </c>
      <c r="E50" s="184">
        <v>6.9</v>
      </c>
      <c r="F50" s="185">
        <v>140</v>
      </c>
      <c r="G50" s="185">
        <f t="shared" si="4"/>
        <v>966</v>
      </c>
    </row>
    <row r="51" spans="1:8" s="182" customFormat="1" ht="31.5" hidden="1" customHeight="1" x14ac:dyDescent="0.25">
      <c r="A51" s="264" t="s">
        <v>222</v>
      </c>
      <c r="B51" s="265"/>
      <c r="C51" s="265"/>
      <c r="D51" s="183" t="s">
        <v>126</v>
      </c>
      <c r="E51" s="184">
        <v>2952.58</v>
      </c>
      <c r="F51" s="185">
        <v>142</v>
      </c>
      <c r="G51" s="185">
        <f t="shared" si="4"/>
        <v>419266.36</v>
      </c>
      <c r="H51" s="186"/>
    </row>
    <row r="52" spans="1:8" s="182" customFormat="1" hidden="1" x14ac:dyDescent="0.25">
      <c r="A52" s="264" t="s">
        <v>223</v>
      </c>
      <c r="B52" s="265"/>
      <c r="C52" s="265"/>
      <c r="D52" s="183" t="s">
        <v>126</v>
      </c>
      <c r="E52" s="184">
        <v>96.51</v>
      </c>
      <c r="F52" s="185">
        <v>130</v>
      </c>
      <c r="G52" s="185">
        <f t="shared" si="4"/>
        <v>12546.300000000001</v>
      </c>
    </row>
    <row r="53" spans="1:8" s="182" customFormat="1" hidden="1" x14ac:dyDescent="0.25">
      <c r="A53" s="264" t="s">
        <v>224</v>
      </c>
      <c r="B53" s="265"/>
      <c r="C53" s="265"/>
      <c r="D53" s="183" t="s">
        <v>126</v>
      </c>
      <c r="E53" s="184">
        <v>197.94</v>
      </c>
      <c r="F53" s="185">
        <v>150</v>
      </c>
      <c r="G53" s="185">
        <f t="shared" si="4"/>
        <v>29691</v>
      </c>
    </row>
    <row r="54" spans="1:8" s="182" customFormat="1" hidden="1" x14ac:dyDescent="0.25">
      <c r="A54" s="264" t="s">
        <v>225</v>
      </c>
      <c r="B54" s="265"/>
      <c r="C54" s="265"/>
      <c r="D54" s="183" t="s">
        <v>226</v>
      </c>
      <c r="E54" s="184">
        <v>732.8</v>
      </c>
      <c r="F54" s="185">
        <v>11.1</v>
      </c>
      <c r="G54" s="185">
        <f t="shared" si="4"/>
        <v>8134.079999999999</v>
      </c>
    </row>
    <row r="55" spans="1:8" hidden="1" x14ac:dyDescent="0.25">
      <c r="A55" s="262" t="s">
        <v>227</v>
      </c>
      <c r="B55" s="262"/>
      <c r="C55" s="262"/>
      <c r="D55" s="262"/>
      <c r="E55" s="262"/>
      <c r="F55" s="262"/>
      <c r="G55" s="187">
        <f>SUM(G49:G54)</f>
        <v>494558.95</v>
      </c>
      <c r="H55" s="157"/>
    </row>
    <row r="56" spans="1:8" hidden="1" x14ac:dyDescent="0.25"/>
    <row r="57" spans="1:8" s="182" customFormat="1" ht="15.75" hidden="1" customHeight="1" x14ac:dyDescent="0.25">
      <c r="A57" s="266" t="s">
        <v>228</v>
      </c>
      <c r="B57" s="267"/>
      <c r="C57" s="267"/>
      <c r="D57" s="267"/>
      <c r="E57" s="267"/>
      <c r="F57" s="267"/>
      <c r="G57" s="268"/>
    </row>
    <row r="58" spans="1:8" s="182" customFormat="1" ht="30.75" hidden="1" customHeight="1" x14ac:dyDescent="0.25">
      <c r="A58" s="261" t="s">
        <v>229</v>
      </c>
      <c r="B58" s="261"/>
      <c r="C58" s="261"/>
      <c r="D58" s="183" t="s">
        <v>126</v>
      </c>
      <c r="E58" s="188">
        <v>539.85</v>
      </c>
      <c r="F58" s="185">
        <v>1.5</v>
      </c>
      <c r="G58" s="185">
        <f>E58*F58</f>
        <v>809.77500000000009</v>
      </c>
    </row>
    <row r="59" spans="1:8" s="182" customFormat="1" hidden="1" x14ac:dyDescent="0.25">
      <c r="A59" s="261" t="s">
        <v>230</v>
      </c>
      <c r="B59" s="261"/>
      <c r="C59" s="261"/>
      <c r="D59" s="183" t="s">
        <v>126</v>
      </c>
      <c r="E59" s="188">
        <f>E58</f>
        <v>539.85</v>
      </c>
      <c r="F59" s="189">
        <v>160</v>
      </c>
      <c r="G59" s="185">
        <f>E59*F59</f>
        <v>86376</v>
      </c>
    </row>
    <row r="60" spans="1:8" s="182" customFormat="1" hidden="1" x14ac:dyDescent="0.25">
      <c r="A60" s="264" t="s">
        <v>231</v>
      </c>
      <c r="B60" s="265"/>
      <c r="C60" s="265"/>
      <c r="D60" s="183" t="s">
        <v>126</v>
      </c>
      <c r="E60" s="188">
        <f>E59</f>
        <v>539.85</v>
      </c>
      <c r="F60" s="189">
        <v>20</v>
      </c>
      <c r="G60" s="185">
        <f>E60*F60</f>
        <v>10797</v>
      </c>
    </row>
    <row r="61" spans="1:8" hidden="1" x14ac:dyDescent="0.25">
      <c r="A61" s="262" t="str">
        <f>"TOTAL-"&amp;A57</f>
        <v>TOTAL-Reabilitare termică planșeu peste ultimul nivel</v>
      </c>
      <c r="B61" s="262"/>
      <c r="C61" s="262"/>
      <c r="D61" s="262"/>
      <c r="E61" s="262"/>
      <c r="F61" s="262"/>
      <c r="G61" s="187">
        <f>SUM(G58:G60)</f>
        <v>97982.774999999994</v>
      </c>
    </row>
    <row r="62" spans="1:8" hidden="1" x14ac:dyDescent="0.25"/>
    <row r="63" spans="1:8" s="182" customFormat="1" ht="15.75" hidden="1" customHeight="1" x14ac:dyDescent="0.25">
      <c r="A63" s="263" t="s">
        <v>232</v>
      </c>
      <c r="B63" s="263"/>
      <c r="C63" s="263"/>
      <c r="D63" s="263"/>
      <c r="E63" s="263"/>
      <c r="F63" s="263"/>
      <c r="G63" s="263"/>
    </row>
    <row r="64" spans="1:8" s="182" customFormat="1" hidden="1" x14ac:dyDescent="0.25">
      <c r="A64" s="261" t="s">
        <v>233</v>
      </c>
      <c r="B64" s="261"/>
      <c r="C64" s="261"/>
      <c r="D64" s="183" t="s">
        <v>126</v>
      </c>
      <c r="E64" s="188">
        <v>66.040000000000006</v>
      </c>
      <c r="F64" s="190">
        <f>48.73*1.05*1.05</f>
        <v>53.724825000000003</v>
      </c>
      <c r="G64" s="185">
        <f>E64*F64</f>
        <v>3547.9874430000004</v>
      </c>
    </row>
    <row r="65" spans="1:10" hidden="1" x14ac:dyDescent="0.25">
      <c r="A65" s="262" t="str">
        <f>"TOTAL-"&amp;A63</f>
        <v>TOTAL-Reabilitare termică planșeu peste subsol</v>
      </c>
      <c r="B65" s="262"/>
      <c r="C65" s="262"/>
      <c r="D65" s="262"/>
      <c r="E65" s="262"/>
      <c r="F65" s="262"/>
      <c r="G65" s="187">
        <f>SUM(G64:G64)</f>
        <v>3547.9874430000004</v>
      </c>
      <c r="H65" s="191"/>
    </row>
    <row r="66" spans="1:10" s="182" customFormat="1" ht="15.75" hidden="1" customHeight="1" x14ac:dyDescent="0.25">
      <c r="A66" s="192"/>
      <c r="B66" s="192"/>
      <c r="C66" s="192"/>
      <c r="D66" s="193"/>
      <c r="E66" s="194"/>
      <c r="F66" s="195"/>
      <c r="G66" s="195"/>
    </row>
    <row r="67" spans="1:10" s="182" customFormat="1" ht="15.75" hidden="1" customHeight="1" x14ac:dyDescent="0.25">
      <c r="A67" s="263" t="s">
        <v>234</v>
      </c>
      <c r="B67" s="263"/>
      <c r="C67" s="263"/>
      <c r="D67" s="263"/>
      <c r="E67" s="263"/>
      <c r="F67" s="263"/>
      <c r="G67" s="263"/>
    </row>
    <row r="68" spans="1:10" s="182" customFormat="1" hidden="1" x14ac:dyDescent="0.25">
      <c r="A68" s="261" t="s">
        <v>235</v>
      </c>
      <c r="B68" s="261"/>
      <c r="C68" s="261"/>
      <c r="D68" s="183" t="s">
        <v>126</v>
      </c>
      <c r="E68" s="188">
        <v>149.6</v>
      </c>
      <c r="F68" s="185">
        <v>30</v>
      </c>
      <c r="G68" s="185">
        <f>E68*F68</f>
        <v>4488</v>
      </c>
    </row>
    <row r="69" spans="1:10" s="182" customFormat="1" ht="31.5" hidden="1" customHeight="1" x14ac:dyDescent="0.25">
      <c r="A69" s="261" t="s">
        <v>236</v>
      </c>
      <c r="B69" s="261"/>
      <c r="C69" s="261"/>
      <c r="D69" s="183" t="s">
        <v>126</v>
      </c>
      <c r="E69" s="188">
        <f>E68</f>
        <v>149.6</v>
      </c>
      <c r="F69" s="185">
        <v>392</v>
      </c>
      <c r="G69" s="185">
        <f>E69*F69</f>
        <v>58643.199999999997</v>
      </c>
    </row>
    <row r="70" spans="1:10" hidden="1" x14ac:dyDescent="0.25">
      <c r="A70" s="262" t="str">
        <f>"TOTAL-"&amp;A67</f>
        <v>TOTAL-Reabilitare termică fațadă vitrată</v>
      </c>
      <c r="B70" s="262"/>
      <c r="C70" s="262"/>
      <c r="D70" s="262"/>
      <c r="E70" s="262"/>
      <c r="F70" s="262"/>
      <c r="G70" s="187">
        <f>SUM(G68:G69)</f>
        <v>63131.199999999997</v>
      </c>
    </row>
    <row r="71" spans="1:10" ht="15" hidden="1" customHeight="1" x14ac:dyDescent="0.25">
      <c r="B71" s="141"/>
    </row>
    <row r="72" spans="1:10" s="182" customFormat="1" ht="15.75" hidden="1" customHeight="1" x14ac:dyDescent="0.25">
      <c r="A72" s="263" t="s">
        <v>237</v>
      </c>
      <c r="B72" s="263"/>
      <c r="C72" s="263"/>
      <c r="D72" s="263"/>
      <c r="E72" s="263"/>
      <c r="F72" s="263"/>
      <c r="G72" s="263"/>
      <c r="H72" s="186"/>
      <c r="I72" s="186"/>
    </row>
    <row r="73" spans="1:10" s="182" customFormat="1" ht="31.5" hidden="1" customHeight="1" x14ac:dyDescent="0.25">
      <c r="A73" s="261" t="s">
        <v>238</v>
      </c>
      <c r="B73" s="261"/>
      <c r="C73" s="261"/>
      <c r="D73" s="196" t="s">
        <v>126</v>
      </c>
      <c r="E73" s="197">
        <f>E75</f>
        <v>3253.9300000000003</v>
      </c>
      <c r="F73" s="185">
        <v>3.04</v>
      </c>
      <c r="G73" s="185">
        <v>9888.1</v>
      </c>
      <c r="H73" s="198"/>
      <c r="I73" s="199"/>
    </row>
    <row r="74" spans="1:10" s="182" customFormat="1" ht="31.5" hidden="1" customHeight="1" x14ac:dyDescent="0.25">
      <c r="A74" s="261" t="s">
        <v>239</v>
      </c>
      <c r="B74" s="261"/>
      <c r="C74" s="261"/>
      <c r="D74" s="196" t="s">
        <v>126</v>
      </c>
      <c r="E74" s="197">
        <f>E73</f>
        <v>3253.9300000000003</v>
      </c>
      <c r="F74" s="185" t="e">
        <f>SUM(#REF!)*0.15*0.4/E74</f>
        <v>#REF!</v>
      </c>
      <c r="G74" s="185" t="e">
        <f>PRODUCT(F74,E74)</f>
        <v>#REF!</v>
      </c>
      <c r="H74" s="199"/>
      <c r="I74" s="199"/>
      <c r="J74" s="186"/>
    </row>
    <row r="75" spans="1:10" s="182" customFormat="1" ht="31.5" hidden="1" customHeight="1" x14ac:dyDescent="0.25">
      <c r="A75" s="261" t="s">
        <v>240</v>
      </c>
      <c r="B75" s="261"/>
      <c r="C75" s="261"/>
      <c r="D75" s="196" t="s">
        <v>126</v>
      </c>
      <c r="E75" s="197">
        <f>E51+E53+E52+E50</f>
        <v>3253.9300000000003</v>
      </c>
      <c r="F75" s="185" t="e">
        <f>SUM(#REF!)*0.15*0.5/E75</f>
        <v>#REF!</v>
      </c>
      <c r="G75" s="185" t="e">
        <f>PRODUCT(F75,E75)</f>
        <v>#REF!</v>
      </c>
      <c r="H75" s="198"/>
      <c r="I75" s="199"/>
    </row>
    <row r="76" spans="1:10" s="199" customFormat="1" hidden="1" x14ac:dyDescent="0.25">
      <c r="A76" s="256" t="str">
        <f>"TOTAL-"&amp;A72</f>
        <v xml:space="preserve">TOTAL-Cheltuieli conexe </v>
      </c>
      <c r="B76" s="256"/>
      <c r="C76" s="256"/>
      <c r="D76" s="256"/>
      <c r="E76" s="256"/>
      <c r="F76" s="256"/>
      <c r="G76" s="200" t="e">
        <f>SUM(G73:G75)</f>
        <v>#REF!</v>
      </c>
      <c r="H76" s="157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65"/>
      <c r="B80" s="166" t="s">
        <v>241</v>
      </c>
      <c r="C80" s="167"/>
      <c r="D80" s="167"/>
      <c r="E80" s="168"/>
      <c r="G80" s="167"/>
    </row>
    <row r="81" spans="1:7" s="134" customFormat="1" ht="16.350000000000001" hidden="1" customHeight="1" x14ac:dyDescent="0.3">
      <c r="A81" s="165"/>
      <c r="B81" s="169" t="s">
        <v>208</v>
      </c>
      <c r="D81" s="170"/>
      <c r="E81" s="257" t="s">
        <v>209</v>
      </c>
      <c r="F81" s="257"/>
      <c r="G81" s="257"/>
    </row>
    <row r="82" spans="1:7" s="134" customFormat="1" ht="16.350000000000001" hidden="1" customHeight="1" x14ac:dyDescent="0.3">
      <c r="A82" s="165"/>
      <c r="B82" s="169" t="s">
        <v>242</v>
      </c>
      <c r="D82" s="172"/>
      <c r="E82" s="258" t="s">
        <v>210</v>
      </c>
      <c r="F82" s="258"/>
      <c r="G82" s="258"/>
    </row>
    <row r="83" spans="1:7" s="134" customFormat="1" ht="16.350000000000001" hidden="1" customHeight="1" x14ac:dyDescent="0.3">
      <c r="A83" s="165"/>
      <c r="C83" s="172"/>
      <c r="D83" s="172"/>
      <c r="E83" s="258"/>
      <c r="F83" s="258"/>
      <c r="G83" s="258"/>
    </row>
    <row r="84" spans="1:7" s="147" customFormat="1" ht="16.350000000000001" hidden="1" customHeight="1" x14ac:dyDescent="0.25">
      <c r="A84" s="201"/>
      <c r="B84" s="202"/>
      <c r="C84" s="172"/>
      <c r="D84" s="172"/>
      <c r="E84" s="258"/>
      <c r="F84" s="258"/>
      <c r="G84" s="258"/>
    </row>
    <row r="85" spans="1:7" s="203" customFormat="1" hidden="1" x14ac:dyDescent="0.25">
      <c r="A85" s="259" t="s">
        <v>243</v>
      </c>
      <c r="B85" s="259"/>
      <c r="C85" s="259"/>
      <c r="D85" s="259"/>
      <c r="E85" s="259"/>
      <c r="F85" s="259"/>
      <c r="G85" s="259"/>
    </row>
    <row r="86" spans="1:7" s="203" customFormat="1" hidden="1" x14ac:dyDescent="0.25">
      <c r="A86" s="260" t="s">
        <v>244</v>
      </c>
      <c r="B86" s="260"/>
      <c r="C86" s="260"/>
      <c r="D86" s="260"/>
      <c r="E86" s="260"/>
      <c r="F86" s="260"/>
      <c r="G86" s="260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70866141732283472" right="0.11811023622047245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4" zoomScaleNormal="100" zoomScaleSheetLayoutView="100" workbookViewId="0">
      <selection activeCell="E12" sqref="E12"/>
    </sheetView>
  </sheetViews>
  <sheetFormatPr defaultColWidth="9.5703125" defaultRowHeight="15.75" x14ac:dyDescent="0.25"/>
  <cols>
    <col min="1" max="1" width="6.42578125" style="141" customWidth="1"/>
    <col min="2" max="2" width="34.7109375" style="160" customWidth="1"/>
    <col min="3" max="3" width="9.5703125" style="161" customWidth="1"/>
    <col min="4" max="4" width="5.85546875" style="162" customWidth="1"/>
    <col min="5" max="5" width="13.5703125" style="163" bestFit="1" customWidth="1"/>
    <col min="6" max="6" width="12.140625" style="164" customWidth="1"/>
    <col min="7" max="7" width="12.7109375" style="164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4" t="s">
        <v>176</v>
      </c>
      <c r="B1" s="284"/>
      <c r="C1" s="284"/>
      <c r="D1" s="284"/>
      <c r="E1" s="284"/>
      <c r="F1" s="284"/>
      <c r="G1" s="284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5" t="str">
        <f>'19.'!A6:E6</f>
        <v>Proiect nr. 834 / 2024</v>
      </c>
      <c r="B2" s="285"/>
      <c r="C2" s="285"/>
      <c r="D2" s="285"/>
      <c r="E2" s="285"/>
      <c r="F2" s="285"/>
      <c r="G2" s="285"/>
      <c r="H2" s="137"/>
      <c r="I2" s="137"/>
      <c r="J2" s="138"/>
      <c r="K2" s="139"/>
      <c r="M2" s="137"/>
    </row>
    <row r="3" spans="1:14" ht="37.5" customHeight="1" x14ac:dyDescent="0.25">
      <c r="A3" s="286" t="s">
        <v>285</v>
      </c>
      <c r="B3" s="287"/>
      <c r="C3" s="287"/>
      <c r="D3" s="287"/>
      <c r="E3" s="287"/>
      <c r="F3" s="287"/>
      <c r="G3" s="287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74" t="s">
        <v>177</v>
      </c>
      <c r="B5" s="274"/>
      <c r="C5" s="274"/>
      <c r="D5" s="274"/>
      <c r="E5" s="274"/>
      <c r="F5" s="274"/>
      <c r="G5" s="274"/>
    </row>
    <row r="6" spans="1:14" ht="19.5" customHeight="1" x14ac:dyDescent="0.25">
      <c r="A6" s="288" t="s">
        <v>0</v>
      </c>
      <c r="B6" s="289" t="s">
        <v>178</v>
      </c>
      <c r="C6" s="290"/>
      <c r="D6" s="291"/>
      <c r="E6" s="298" t="s">
        <v>179</v>
      </c>
      <c r="F6" s="204" t="s">
        <v>180</v>
      </c>
      <c r="G6" s="300" t="s">
        <v>181</v>
      </c>
    </row>
    <row r="7" spans="1:14" x14ac:dyDescent="0.25">
      <c r="A7" s="288"/>
      <c r="B7" s="292"/>
      <c r="C7" s="293"/>
      <c r="D7" s="294"/>
      <c r="E7" s="299"/>
      <c r="F7" s="206">
        <v>0.19</v>
      </c>
      <c r="G7" s="301"/>
    </row>
    <row r="8" spans="1:14" x14ac:dyDescent="0.25">
      <c r="A8" s="288"/>
      <c r="B8" s="295"/>
      <c r="C8" s="296"/>
      <c r="D8" s="297"/>
      <c r="E8" s="205" t="s">
        <v>6</v>
      </c>
      <c r="F8" s="207" t="s">
        <v>6</v>
      </c>
      <c r="G8" s="207" t="s">
        <v>6</v>
      </c>
    </row>
    <row r="9" spans="1:14" ht="15" customHeight="1" x14ac:dyDescent="0.25">
      <c r="A9" s="274" t="s">
        <v>182</v>
      </c>
      <c r="B9" s="274"/>
      <c r="C9" s="274"/>
      <c r="D9" s="274"/>
      <c r="E9" s="274"/>
      <c r="F9" s="274"/>
      <c r="G9" s="274"/>
    </row>
    <row r="10" spans="1:14" ht="15" customHeight="1" x14ac:dyDescent="0.25">
      <c r="A10" s="148" t="s">
        <v>72</v>
      </c>
      <c r="B10" s="271" t="s">
        <v>73</v>
      </c>
      <c r="C10" s="271"/>
      <c r="D10" s="271"/>
      <c r="E10" s="149">
        <f>E11+E12+E13+E14</f>
        <v>377457.63</v>
      </c>
      <c r="F10" s="149">
        <f t="shared" ref="F10:G10" si="0">F11+F12+F13+F14</f>
        <v>71716.95</v>
      </c>
      <c r="G10" s="149">
        <f t="shared" si="0"/>
        <v>449174.58</v>
      </c>
    </row>
    <row r="11" spans="1:14" ht="15" customHeight="1" x14ac:dyDescent="0.25">
      <c r="A11" s="148" t="s">
        <v>183</v>
      </c>
      <c r="B11" s="283" t="s">
        <v>184</v>
      </c>
      <c r="C11" s="283"/>
      <c r="D11" s="283"/>
      <c r="E11" s="151">
        <v>0</v>
      </c>
      <c r="F11" s="152">
        <f t="shared" ref="F11:F24" si="1">E11*$F$7</f>
        <v>0</v>
      </c>
      <c r="G11" s="152">
        <f t="shared" ref="G11:G17" si="2">E11+F11</f>
        <v>0</v>
      </c>
    </row>
    <row r="12" spans="1:14" ht="15" customHeight="1" x14ac:dyDescent="0.25">
      <c r="A12" s="148" t="s">
        <v>185</v>
      </c>
      <c r="B12" s="281" t="s">
        <v>186</v>
      </c>
      <c r="C12" s="281"/>
      <c r="D12" s="281"/>
      <c r="E12" s="151">
        <v>377457.63</v>
      </c>
      <c r="F12" s="152">
        <v>71716.95</v>
      </c>
      <c r="G12" s="152">
        <f t="shared" si="2"/>
        <v>449174.58</v>
      </c>
    </row>
    <row r="13" spans="1:14" ht="15" customHeight="1" x14ac:dyDescent="0.25">
      <c r="A13" s="148" t="s">
        <v>189</v>
      </c>
      <c r="B13" s="281" t="s">
        <v>190</v>
      </c>
      <c r="C13" s="281"/>
      <c r="D13" s="281"/>
      <c r="E13" s="151">
        <v>0</v>
      </c>
      <c r="F13" s="152">
        <f t="shared" si="1"/>
        <v>0</v>
      </c>
      <c r="G13" s="152">
        <f t="shared" si="2"/>
        <v>0</v>
      </c>
    </row>
    <row r="14" spans="1:14" ht="15" customHeight="1" x14ac:dyDescent="0.25">
      <c r="A14" s="158" t="s">
        <v>191</v>
      </c>
      <c r="B14" s="281" t="s">
        <v>192</v>
      </c>
      <c r="C14" s="281"/>
      <c r="D14" s="281"/>
      <c r="E14" s="151">
        <f>E15+E16+E17</f>
        <v>0</v>
      </c>
      <c r="F14" s="152">
        <f t="shared" si="1"/>
        <v>0</v>
      </c>
      <c r="G14" s="152">
        <f t="shared" si="2"/>
        <v>0</v>
      </c>
    </row>
    <row r="15" spans="1:14" ht="15.75" customHeight="1" x14ac:dyDescent="0.25">
      <c r="A15" s="153" t="s">
        <v>193</v>
      </c>
      <c r="B15" s="282" t="s">
        <v>194</v>
      </c>
      <c r="C15" s="282"/>
      <c r="D15" s="282"/>
      <c r="E15" s="154">
        <v>0</v>
      </c>
      <c r="F15" s="155">
        <f t="shared" si="1"/>
        <v>0</v>
      </c>
      <c r="G15" s="155">
        <f t="shared" si="2"/>
        <v>0</v>
      </c>
      <c r="I15" s="156"/>
      <c r="J15" s="157"/>
    </row>
    <row r="16" spans="1:14" ht="15" customHeight="1" x14ac:dyDescent="0.25">
      <c r="A16" s="153" t="s">
        <v>195</v>
      </c>
      <c r="B16" s="282" t="s">
        <v>196</v>
      </c>
      <c r="C16" s="282"/>
      <c r="D16" s="282"/>
      <c r="E16" s="154">
        <v>0</v>
      </c>
      <c r="F16" s="155">
        <f t="shared" si="1"/>
        <v>0</v>
      </c>
      <c r="G16" s="155">
        <f t="shared" si="2"/>
        <v>0</v>
      </c>
      <c r="I16" s="156"/>
      <c r="J16" s="157"/>
    </row>
    <row r="17" spans="1:10" ht="15" customHeight="1" x14ac:dyDescent="0.25">
      <c r="A17" s="153" t="s">
        <v>197</v>
      </c>
      <c r="B17" s="282" t="s">
        <v>198</v>
      </c>
      <c r="C17" s="282"/>
      <c r="D17" s="282"/>
      <c r="E17" s="154">
        <v>0</v>
      </c>
      <c r="F17" s="155">
        <f t="shared" si="1"/>
        <v>0</v>
      </c>
      <c r="G17" s="155">
        <f t="shared" si="2"/>
        <v>0</v>
      </c>
      <c r="I17" s="156"/>
      <c r="J17" s="157"/>
    </row>
    <row r="18" spans="1:10" ht="15" customHeight="1" x14ac:dyDescent="0.25">
      <c r="A18" s="274" t="s">
        <v>199</v>
      </c>
      <c r="B18" s="274"/>
      <c r="C18" s="274"/>
      <c r="D18" s="274"/>
      <c r="E18" s="208">
        <f>E10</f>
        <v>377457.63</v>
      </c>
      <c r="F18" s="208">
        <f t="shared" ref="F18:G18" si="3">F10</f>
        <v>71716.95</v>
      </c>
      <c r="G18" s="208">
        <f t="shared" si="3"/>
        <v>449174.58</v>
      </c>
    </row>
    <row r="19" spans="1:10" ht="15.75" customHeight="1" x14ac:dyDescent="0.25">
      <c r="A19" s="159" t="s">
        <v>200</v>
      </c>
      <c r="B19" s="271" t="s">
        <v>75</v>
      </c>
      <c r="C19" s="271"/>
      <c r="D19" s="271"/>
      <c r="E19" s="151">
        <v>236.2</v>
      </c>
      <c r="F19" s="152">
        <v>44.88</v>
      </c>
      <c r="G19" s="152">
        <f>E19+F19</f>
        <v>281.08</v>
      </c>
    </row>
    <row r="20" spans="1:10" ht="15" customHeight="1" x14ac:dyDescent="0.25">
      <c r="A20" s="274" t="s">
        <v>201</v>
      </c>
      <c r="B20" s="274"/>
      <c r="C20" s="274"/>
      <c r="D20" s="274"/>
      <c r="E20" s="208">
        <f>E19</f>
        <v>236.2</v>
      </c>
      <c r="F20" s="208">
        <f t="shared" ref="F20:G20" si="4">F19</f>
        <v>44.88</v>
      </c>
      <c r="G20" s="208">
        <f t="shared" si="4"/>
        <v>281.08</v>
      </c>
    </row>
    <row r="21" spans="1:10" ht="30" customHeight="1" x14ac:dyDescent="0.25">
      <c r="A21" s="159" t="s">
        <v>202</v>
      </c>
      <c r="B21" s="271" t="s">
        <v>77</v>
      </c>
      <c r="C21" s="271"/>
      <c r="D21" s="271"/>
      <c r="E21" s="151">
        <v>750</v>
      </c>
      <c r="F21" s="152">
        <v>142.5</v>
      </c>
      <c r="G21" s="152">
        <f>E21+F21</f>
        <v>892.5</v>
      </c>
      <c r="J21" s="157"/>
    </row>
    <row r="22" spans="1:10" ht="31.5" customHeight="1" x14ac:dyDescent="0.25">
      <c r="A22" s="159" t="s">
        <v>203</v>
      </c>
      <c r="B22" s="271" t="s">
        <v>79</v>
      </c>
      <c r="C22" s="271"/>
      <c r="D22" s="271"/>
      <c r="E22" s="151">
        <v>0</v>
      </c>
      <c r="F22" s="152">
        <f t="shared" si="1"/>
        <v>0</v>
      </c>
      <c r="G22" s="152">
        <f>E22+F22</f>
        <v>0</v>
      </c>
    </row>
    <row r="23" spans="1:10" ht="15" customHeight="1" x14ac:dyDescent="0.25">
      <c r="A23" s="159" t="s">
        <v>204</v>
      </c>
      <c r="B23" s="272" t="s">
        <v>81</v>
      </c>
      <c r="C23" s="272"/>
      <c r="D23" s="272"/>
      <c r="E23" s="151">
        <v>0</v>
      </c>
      <c r="F23" s="152">
        <f t="shared" si="1"/>
        <v>0</v>
      </c>
      <c r="G23" s="152">
        <f>E23+F23</f>
        <v>0</v>
      </c>
    </row>
    <row r="24" spans="1:10" ht="15" customHeight="1" x14ac:dyDescent="0.25">
      <c r="A24" s="159" t="s">
        <v>205</v>
      </c>
      <c r="B24" s="273" t="s">
        <v>83</v>
      </c>
      <c r="C24" s="273"/>
      <c r="D24" s="273"/>
      <c r="E24" s="151">
        <v>0</v>
      </c>
      <c r="F24" s="152">
        <f t="shared" si="1"/>
        <v>0</v>
      </c>
      <c r="G24" s="152">
        <f>E24+F24</f>
        <v>0</v>
      </c>
    </row>
    <row r="25" spans="1:10" ht="15" customHeight="1" x14ac:dyDescent="0.25">
      <c r="A25" s="274" t="s">
        <v>206</v>
      </c>
      <c r="B25" s="274"/>
      <c r="C25" s="274"/>
      <c r="D25" s="274"/>
      <c r="E25" s="208">
        <f>E21+E22+E23+E24</f>
        <v>750</v>
      </c>
      <c r="F25" s="208">
        <f t="shared" ref="F25:G25" si="5">F21+F22+F23+F24</f>
        <v>142.5</v>
      </c>
      <c r="G25" s="208">
        <f t="shared" si="5"/>
        <v>892.5</v>
      </c>
    </row>
    <row r="26" spans="1:10" s="160" customFormat="1" ht="29.25" customHeight="1" x14ac:dyDescent="0.25">
      <c r="A26" s="275" t="s">
        <v>207</v>
      </c>
      <c r="B26" s="276"/>
      <c r="C26" s="276"/>
      <c r="D26" s="277"/>
      <c r="E26" s="210">
        <f>E18+E20+E25</f>
        <v>378443.83</v>
      </c>
      <c r="F26" s="210">
        <f t="shared" ref="F26:G26" si="6">F18+F20+F25</f>
        <v>71904.33</v>
      </c>
      <c r="G26" s="210">
        <f t="shared" si="6"/>
        <v>450348.16000000003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65"/>
      <c r="B39" s="166"/>
      <c r="C39" s="167"/>
      <c r="D39" s="167"/>
      <c r="E39" s="168"/>
      <c r="G39" s="167"/>
    </row>
    <row r="40" spans="1:7" s="134" customFormat="1" ht="16.350000000000001" customHeight="1" x14ac:dyDescent="0.3">
      <c r="A40" s="165"/>
      <c r="B40" s="169" t="s">
        <v>208</v>
      </c>
      <c r="D40" s="170"/>
      <c r="E40" s="278" t="s">
        <v>209</v>
      </c>
      <c r="F40" s="278"/>
      <c r="G40" s="278"/>
    </row>
    <row r="41" spans="1:7" s="134" customFormat="1" ht="16.350000000000001" customHeight="1" x14ac:dyDescent="0.3">
      <c r="A41" s="165"/>
      <c r="B41" s="171" t="str">
        <f>'19.'!B89</f>
        <v>ORASUL DETA</v>
      </c>
      <c r="D41" s="172"/>
      <c r="E41" s="279" t="s">
        <v>210</v>
      </c>
      <c r="F41" s="279"/>
      <c r="G41" s="279"/>
    </row>
    <row r="42" spans="1:7" s="134" customFormat="1" ht="16.350000000000001" customHeight="1" x14ac:dyDescent="0.3">
      <c r="A42" s="165"/>
      <c r="C42" s="172"/>
      <c r="D42" s="172"/>
      <c r="E42" s="279"/>
      <c r="F42" s="279"/>
      <c r="G42" s="279"/>
    </row>
    <row r="43" spans="1:7" hidden="1" x14ac:dyDescent="0.25">
      <c r="A43" s="173" t="s">
        <v>211</v>
      </c>
      <c r="B43" s="174"/>
      <c r="C43" s="175"/>
      <c r="D43" s="175"/>
      <c r="E43" s="176"/>
      <c r="F43" s="177"/>
      <c r="G43" s="178"/>
    </row>
    <row r="44" spans="1:7" hidden="1" x14ac:dyDescent="0.25">
      <c r="A44" s="173"/>
      <c r="B44" s="174"/>
      <c r="C44" s="175"/>
      <c r="D44" s="175"/>
      <c r="E44" s="176"/>
      <c r="F44" s="177"/>
      <c r="G44" s="178"/>
    </row>
    <row r="45" spans="1:7" s="179" customFormat="1" ht="15" hidden="1" customHeight="1" x14ac:dyDescent="0.2">
      <c r="A45" s="280" t="s">
        <v>212</v>
      </c>
      <c r="B45" s="280"/>
      <c r="C45" s="280"/>
      <c r="D45" s="280"/>
      <c r="E45" s="280"/>
      <c r="F45" s="280"/>
      <c r="G45" s="280"/>
    </row>
    <row r="46" spans="1:7" s="182" customFormat="1" ht="15.75" hidden="1" customHeight="1" x14ac:dyDescent="0.25">
      <c r="A46" s="269" t="s">
        <v>213</v>
      </c>
      <c r="B46" s="269"/>
      <c r="C46" s="269"/>
      <c r="D46" s="269" t="s">
        <v>214</v>
      </c>
      <c r="E46" s="270" t="s">
        <v>215</v>
      </c>
      <c r="F46" s="180" t="s">
        <v>216</v>
      </c>
      <c r="G46" s="181" t="s">
        <v>217</v>
      </c>
    </row>
    <row r="47" spans="1:7" s="182" customFormat="1" ht="15.75" hidden="1" customHeight="1" x14ac:dyDescent="0.25">
      <c r="A47" s="269"/>
      <c r="B47" s="269"/>
      <c r="C47" s="269"/>
      <c r="D47" s="269"/>
      <c r="E47" s="270"/>
      <c r="F47" s="180" t="s">
        <v>218</v>
      </c>
      <c r="G47" s="180" t="s">
        <v>218</v>
      </c>
    </row>
    <row r="48" spans="1:7" s="182" customFormat="1" ht="15.75" hidden="1" customHeight="1" x14ac:dyDescent="0.25">
      <c r="A48" s="263" t="s">
        <v>219</v>
      </c>
      <c r="B48" s="263"/>
      <c r="C48" s="263"/>
      <c r="D48" s="263"/>
      <c r="E48" s="263"/>
      <c r="F48" s="263"/>
      <c r="G48" s="263"/>
    </row>
    <row r="49" spans="1:8" s="182" customFormat="1" ht="30.75" hidden="1" customHeight="1" x14ac:dyDescent="0.25">
      <c r="A49" s="261" t="s">
        <v>220</v>
      </c>
      <c r="B49" s="261"/>
      <c r="C49" s="261"/>
      <c r="D49" s="183" t="s">
        <v>126</v>
      </c>
      <c r="E49" s="184">
        <v>3548.92</v>
      </c>
      <c r="F49" s="185">
        <f>1.5*4.5</f>
        <v>6.75</v>
      </c>
      <c r="G49" s="185">
        <f t="shared" ref="G49:G54" si="7">E49*F49</f>
        <v>23955.21</v>
      </c>
    </row>
    <row r="50" spans="1:8" s="182" customFormat="1" hidden="1" x14ac:dyDescent="0.25">
      <c r="A50" s="261" t="s">
        <v>221</v>
      </c>
      <c r="B50" s="261"/>
      <c r="C50" s="261"/>
      <c r="D50" s="183" t="s">
        <v>126</v>
      </c>
      <c r="E50" s="184">
        <v>6.9</v>
      </c>
      <c r="F50" s="185">
        <v>140</v>
      </c>
      <c r="G50" s="185">
        <f t="shared" si="7"/>
        <v>966</v>
      </c>
    </row>
    <row r="51" spans="1:8" s="182" customFormat="1" ht="31.5" hidden="1" customHeight="1" x14ac:dyDescent="0.25">
      <c r="A51" s="264" t="s">
        <v>222</v>
      </c>
      <c r="B51" s="265"/>
      <c r="C51" s="265"/>
      <c r="D51" s="183" t="s">
        <v>126</v>
      </c>
      <c r="E51" s="184">
        <v>2952.58</v>
      </c>
      <c r="F51" s="185">
        <v>142</v>
      </c>
      <c r="G51" s="185">
        <f t="shared" si="7"/>
        <v>419266.36</v>
      </c>
      <c r="H51" s="186"/>
    </row>
    <row r="52" spans="1:8" s="182" customFormat="1" hidden="1" x14ac:dyDescent="0.25">
      <c r="A52" s="264" t="s">
        <v>223</v>
      </c>
      <c r="B52" s="265"/>
      <c r="C52" s="265"/>
      <c r="D52" s="183" t="s">
        <v>126</v>
      </c>
      <c r="E52" s="184">
        <v>96.51</v>
      </c>
      <c r="F52" s="185">
        <v>130</v>
      </c>
      <c r="G52" s="185">
        <f t="shared" si="7"/>
        <v>12546.300000000001</v>
      </c>
    </row>
    <row r="53" spans="1:8" s="182" customFormat="1" hidden="1" x14ac:dyDescent="0.25">
      <c r="A53" s="264" t="s">
        <v>224</v>
      </c>
      <c r="B53" s="265"/>
      <c r="C53" s="265"/>
      <c r="D53" s="183" t="s">
        <v>126</v>
      </c>
      <c r="E53" s="184">
        <v>197.94</v>
      </c>
      <c r="F53" s="185">
        <v>150</v>
      </c>
      <c r="G53" s="185">
        <f t="shared" si="7"/>
        <v>29691</v>
      </c>
    </row>
    <row r="54" spans="1:8" s="182" customFormat="1" hidden="1" x14ac:dyDescent="0.25">
      <c r="A54" s="264" t="s">
        <v>225</v>
      </c>
      <c r="B54" s="265"/>
      <c r="C54" s="265"/>
      <c r="D54" s="183" t="s">
        <v>226</v>
      </c>
      <c r="E54" s="184">
        <v>732.8</v>
      </c>
      <c r="F54" s="185">
        <v>11.1</v>
      </c>
      <c r="G54" s="185">
        <f t="shared" si="7"/>
        <v>8134.079999999999</v>
      </c>
    </row>
    <row r="55" spans="1:8" hidden="1" x14ac:dyDescent="0.25">
      <c r="A55" s="262" t="s">
        <v>227</v>
      </c>
      <c r="B55" s="262"/>
      <c r="C55" s="262"/>
      <c r="D55" s="262"/>
      <c r="E55" s="262"/>
      <c r="F55" s="262"/>
      <c r="G55" s="187">
        <f>SUM(G49:G54)</f>
        <v>494558.95</v>
      </c>
      <c r="H55" s="157"/>
    </row>
    <row r="56" spans="1:8" hidden="1" x14ac:dyDescent="0.25"/>
    <row r="57" spans="1:8" s="182" customFormat="1" ht="15.75" hidden="1" customHeight="1" x14ac:dyDescent="0.25">
      <c r="A57" s="266" t="s">
        <v>228</v>
      </c>
      <c r="B57" s="267"/>
      <c r="C57" s="267"/>
      <c r="D57" s="267"/>
      <c r="E57" s="267"/>
      <c r="F57" s="267"/>
      <c r="G57" s="268"/>
    </row>
    <row r="58" spans="1:8" s="182" customFormat="1" ht="30.75" hidden="1" customHeight="1" x14ac:dyDescent="0.25">
      <c r="A58" s="261" t="s">
        <v>229</v>
      </c>
      <c r="B58" s="261"/>
      <c r="C58" s="261"/>
      <c r="D58" s="183" t="s">
        <v>126</v>
      </c>
      <c r="E58" s="188">
        <v>539.85</v>
      </c>
      <c r="F58" s="185">
        <v>1.5</v>
      </c>
      <c r="G58" s="185">
        <f>E58*F58</f>
        <v>809.77500000000009</v>
      </c>
    </row>
    <row r="59" spans="1:8" s="182" customFormat="1" hidden="1" x14ac:dyDescent="0.25">
      <c r="A59" s="261" t="s">
        <v>230</v>
      </c>
      <c r="B59" s="261"/>
      <c r="C59" s="261"/>
      <c r="D59" s="183" t="s">
        <v>126</v>
      </c>
      <c r="E59" s="188">
        <f>E58</f>
        <v>539.85</v>
      </c>
      <c r="F59" s="189">
        <v>160</v>
      </c>
      <c r="G59" s="185">
        <f>E59*F59</f>
        <v>86376</v>
      </c>
    </row>
    <row r="60" spans="1:8" s="182" customFormat="1" hidden="1" x14ac:dyDescent="0.25">
      <c r="A60" s="264" t="s">
        <v>231</v>
      </c>
      <c r="B60" s="265"/>
      <c r="C60" s="265"/>
      <c r="D60" s="183" t="s">
        <v>126</v>
      </c>
      <c r="E60" s="188">
        <f>E59</f>
        <v>539.85</v>
      </c>
      <c r="F60" s="189">
        <v>20</v>
      </c>
      <c r="G60" s="185">
        <f>E60*F60</f>
        <v>10797</v>
      </c>
    </row>
    <row r="61" spans="1:8" hidden="1" x14ac:dyDescent="0.25">
      <c r="A61" s="262" t="str">
        <f>"TOTAL-"&amp;A57</f>
        <v>TOTAL-Reabilitare termică planșeu peste ultimul nivel</v>
      </c>
      <c r="B61" s="262"/>
      <c r="C61" s="262"/>
      <c r="D61" s="262"/>
      <c r="E61" s="262"/>
      <c r="F61" s="262"/>
      <c r="G61" s="187">
        <f>SUM(G58:G60)</f>
        <v>97982.774999999994</v>
      </c>
    </row>
    <row r="62" spans="1:8" hidden="1" x14ac:dyDescent="0.25"/>
    <row r="63" spans="1:8" s="182" customFormat="1" ht="15.75" hidden="1" customHeight="1" x14ac:dyDescent="0.25">
      <c r="A63" s="263" t="s">
        <v>232</v>
      </c>
      <c r="B63" s="263"/>
      <c r="C63" s="263"/>
      <c r="D63" s="263"/>
      <c r="E63" s="263"/>
      <c r="F63" s="263"/>
      <c r="G63" s="263"/>
    </row>
    <row r="64" spans="1:8" s="182" customFormat="1" hidden="1" x14ac:dyDescent="0.25">
      <c r="A64" s="261" t="s">
        <v>233</v>
      </c>
      <c r="B64" s="261"/>
      <c r="C64" s="261"/>
      <c r="D64" s="183" t="s">
        <v>126</v>
      </c>
      <c r="E64" s="188">
        <v>66.040000000000006</v>
      </c>
      <c r="F64" s="190">
        <f>48.73*1.05*1.05</f>
        <v>53.724825000000003</v>
      </c>
      <c r="G64" s="185">
        <f>E64*F64</f>
        <v>3547.9874430000004</v>
      </c>
    </row>
    <row r="65" spans="1:10" hidden="1" x14ac:dyDescent="0.25">
      <c r="A65" s="262" t="str">
        <f>"TOTAL-"&amp;A63</f>
        <v>TOTAL-Reabilitare termică planșeu peste subsol</v>
      </c>
      <c r="B65" s="262"/>
      <c r="C65" s="262"/>
      <c r="D65" s="262"/>
      <c r="E65" s="262"/>
      <c r="F65" s="262"/>
      <c r="G65" s="187">
        <f>SUM(G64:G64)</f>
        <v>3547.9874430000004</v>
      </c>
      <c r="H65" s="191"/>
    </row>
    <row r="66" spans="1:10" s="182" customFormat="1" ht="15.75" hidden="1" customHeight="1" x14ac:dyDescent="0.25">
      <c r="A66" s="192"/>
      <c r="B66" s="192"/>
      <c r="C66" s="192"/>
      <c r="D66" s="193"/>
      <c r="E66" s="194"/>
      <c r="F66" s="195"/>
      <c r="G66" s="195"/>
    </row>
    <row r="67" spans="1:10" s="182" customFormat="1" ht="15.75" hidden="1" customHeight="1" x14ac:dyDescent="0.25">
      <c r="A67" s="263" t="s">
        <v>234</v>
      </c>
      <c r="B67" s="263"/>
      <c r="C67" s="263"/>
      <c r="D67" s="263"/>
      <c r="E67" s="263"/>
      <c r="F67" s="263"/>
      <c r="G67" s="263"/>
    </row>
    <row r="68" spans="1:10" s="182" customFormat="1" hidden="1" x14ac:dyDescent="0.25">
      <c r="A68" s="261" t="s">
        <v>235</v>
      </c>
      <c r="B68" s="261"/>
      <c r="C68" s="261"/>
      <c r="D68" s="183" t="s">
        <v>126</v>
      </c>
      <c r="E68" s="188">
        <v>149.6</v>
      </c>
      <c r="F68" s="185">
        <v>30</v>
      </c>
      <c r="G68" s="185">
        <f>E68*F68</f>
        <v>4488</v>
      </c>
    </row>
    <row r="69" spans="1:10" s="182" customFormat="1" ht="31.5" hidden="1" customHeight="1" x14ac:dyDescent="0.25">
      <c r="A69" s="261" t="s">
        <v>236</v>
      </c>
      <c r="B69" s="261"/>
      <c r="C69" s="261"/>
      <c r="D69" s="183" t="s">
        <v>126</v>
      </c>
      <c r="E69" s="188">
        <f>E68</f>
        <v>149.6</v>
      </c>
      <c r="F69" s="185">
        <v>392</v>
      </c>
      <c r="G69" s="185">
        <f>E69*F69</f>
        <v>58643.199999999997</v>
      </c>
    </row>
    <row r="70" spans="1:10" hidden="1" x14ac:dyDescent="0.25">
      <c r="A70" s="262" t="str">
        <f>"TOTAL-"&amp;A67</f>
        <v>TOTAL-Reabilitare termică fațadă vitrată</v>
      </c>
      <c r="B70" s="262"/>
      <c r="C70" s="262"/>
      <c r="D70" s="262"/>
      <c r="E70" s="262"/>
      <c r="F70" s="262"/>
      <c r="G70" s="187">
        <f>SUM(G68:G69)</f>
        <v>63131.199999999997</v>
      </c>
    </row>
    <row r="71" spans="1:10" ht="15" hidden="1" customHeight="1" x14ac:dyDescent="0.25">
      <c r="B71" s="141"/>
    </row>
    <row r="72" spans="1:10" s="182" customFormat="1" ht="15.75" hidden="1" customHeight="1" x14ac:dyDescent="0.25">
      <c r="A72" s="263" t="s">
        <v>237</v>
      </c>
      <c r="B72" s="263"/>
      <c r="C72" s="263"/>
      <c r="D72" s="263"/>
      <c r="E72" s="263"/>
      <c r="F72" s="263"/>
      <c r="G72" s="263"/>
      <c r="H72" s="186"/>
      <c r="I72" s="186"/>
    </row>
    <row r="73" spans="1:10" s="182" customFormat="1" ht="31.5" hidden="1" customHeight="1" x14ac:dyDescent="0.25">
      <c r="A73" s="261" t="s">
        <v>238</v>
      </c>
      <c r="B73" s="261"/>
      <c r="C73" s="261"/>
      <c r="D73" s="196" t="s">
        <v>126</v>
      </c>
      <c r="E73" s="197">
        <f>E75</f>
        <v>3253.9300000000003</v>
      </c>
      <c r="F73" s="185">
        <v>3.04</v>
      </c>
      <c r="G73" s="185">
        <v>9888.1</v>
      </c>
      <c r="H73" s="198"/>
      <c r="I73" s="199"/>
    </row>
    <row r="74" spans="1:10" s="182" customFormat="1" ht="31.5" hidden="1" customHeight="1" x14ac:dyDescent="0.25">
      <c r="A74" s="261" t="s">
        <v>239</v>
      </c>
      <c r="B74" s="261"/>
      <c r="C74" s="261"/>
      <c r="D74" s="196" t="s">
        <v>126</v>
      </c>
      <c r="E74" s="197">
        <f>E73</f>
        <v>3253.9300000000003</v>
      </c>
      <c r="F74" s="185" t="e">
        <f>SUM(#REF!)*0.15*0.4/E74</f>
        <v>#REF!</v>
      </c>
      <c r="G74" s="185" t="e">
        <f>PRODUCT(F74,E74)</f>
        <v>#REF!</v>
      </c>
      <c r="H74" s="199"/>
      <c r="I74" s="199"/>
      <c r="J74" s="186"/>
    </row>
    <row r="75" spans="1:10" s="182" customFormat="1" ht="31.5" hidden="1" customHeight="1" x14ac:dyDescent="0.25">
      <c r="A75" s="261" t="s">
        <v>240</v>
      </c>
      <c r="B75" s="261"/>
      <c r="C75" s="261"/>
      <c r="D75" s="196" t="s">
        <v>126</v>
      </c>
      <c r="E75" s="197">
        <f>E51+E53+E52+E50</f>
        <v>3253.9300000000003</v>
      </c>
      <c r="F75" s="185" t="e">
        <f>SUM(#REF!)*0.15*0.5/E75</f>
        <v>#REF!</v>
      </c>
      <c r="G75" s="185" t="e">
        <f>PRODUCT(F75,E75)</f>
        <v>#REF!</v>
      </c>
      <c r="H75" s="198"/>
      <c r="I75" s="199"/>
    </row>
    <row r="76" spans="1:10" s="199" customFormat="1" hidden="1" x14ac:dyDescent="0.25">
      <c r="A76" s="256" t="str">
        <f>"TOTAL-"&amp;A72</f>
        <v xml:space="preserve">TOTAL-Cheltuieli conexe </v>
      </c>
      <c r="B76" s="256"/>
      <c r="C76" s="256"/>
      <c r="D76" s="256"/>
      <c r="E76" s="256"/>
      <c r="F76" s="256"/>
      <c r="G76" s="200" t="e">
        <f>SUM(G73:G75)</f>
        <v>#REF!</v>
      </c>
      <c r="H76" s="157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65"/>
      <c r="B80" s="166" t="s">
        <v>241</v>
      </c>
      <c r="C80" s="167"/>
      <c r="D80" s="167"/>
      <c r="E80" s="168"/>
      <c r="G80" s="167"/>
    </row>
    <row r="81" spans="1:7" s="134" customFormat="1" ht="16.350000000000001" hidden="1" customHeight="1" x14ac:dyDescent="0.3">
      <c r="A81" s="165"/>
      <c r="B81" s="169" t="s">
        <v>208</v>
      </c>
      <c r="D81" s="170"/>
      <c r="E81" s="257" t="s">
        <v>209</v>
      </c>
      <c r="F81" s="257"/>
      <c r="G81" s="257"/>
    </row>
    <row r="82" spans="1:7" s="134" customFormat="1" ht="16.350000000000001" hidden="1" customHeight="1" x14ac:dyDescent="0.3">
      <c r="A82" s="165"/>
      <c r="B82" s="169" t="s">
        <v>242</v>
      </c>
      <c r="D82" s="172"/>
      <c r="E82" s="258" t="s">
        <v>210</v>
      </c>
      <c r="F82" s="258"/>
      <c r="G82" s="258"/>
    </row>
    <row r="83" spans="1:7" s="134" customFormat="1" ht="16.350000000000001" hidden="1" customHeight="1" x14ac:dyDescent="0.3">
      <c r="A83" s="165"/>
      <c r="C83" s="172"/>
      <c r="D83" s="172"/>
      <c r="E83" s="258"/>
      <c r="F83" s="258"/>
      <c r="G83" s="258"/>
    </row>
    <row r="84" spans="1:7" s="147" customFormat="1" ht="16.350000000000001" hidden="1" customHeight="1" x14ac:dyDescent="0.25">
      <c r="A84" s="201"/>
      <c r="B84" s="202"/>
      <c r="C84" s="172"/>
      <c r="D84" s="172"/>
      <c r="E84" s="258"/>
      <c r="F84" s="258"/>
      <c r="G84" s="258"/>
    </row>
    <row r="85" spans="1:7" s="203" customFormat="1" hidden="1" x14ac:dyDescent="0.25">
      <c r="A85" s="259" t="s">
        <v>243</v>
      </c>
      <c r="B85" s="259"/>
      <c r="C85" s="259"/>
      <c r="D85" s="259"/>
      <c r="E85" s="259"/>
      <c r="F85" s="259"/>
      <c r="G85" s="259"/>
    </row>
    <row r="86" spans="1:7" s="203" customFormat="1" hidden="1" x14ac:dyDescent="0.25">
      <c r="A86" s="260" t="s">
        <v>244</v>
      </c>
      <c r="B86" s="260"/>
      <c r="C86" s="260"/>
      <c r="D86" s="260"/>
      <c r="E86" s="260"/>
      <c r="F86" s="260"/>
      <c r="G86" s="260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8" x14ac:dyDescent="0.25">
      <c r="B97" s="141"/>
    </row>
    <row r="98" spans="2:8" x14ac:dyDescent="0.25">
      <c r="B98" s="141" t="s">
        <v>142</v>
      </c>
    </row>
    <row r="99" spans="2:8" x14ac:dyDescent="0.25">
      <c r="B99" s="141" t="s">
        <v>288</v>
      </c>
      <c r="E99" s="239">
        <f>'DO 4.1'!E26</f>
        <v>350743.83</v>
      </c>
      <c r="F99" s="239">
        <f>'DO 4.1'!F26</f>
        <v>66641.33</v>
      </c>
      <c r="G99" s="239">
        <f>'DO 4.1'!G26</f>
        <v>417385.16000000003</v>
      </c>
    </row>
    <row r="100" spans="2:8" x14ac:dyDescent="0.25">
      <c r="B100" s="141" t="s">
        <v>289</v>
      </c>
      <c r="E100" s="239">
        <f>'DO 4.2'!E26</f>
        <v>27700</v>
      </c>
      <c r="F100" s="239">
        <f>'DO 4.2'!F26</f>
        <v>5263</v>
      </c>
      <c r="G100" s="239">
        <f>'DO 4.2'!G26</f>
        <v>32963</v>
      </c>
    </row>
    <row r="101" spans="2:8" x14ac:dyDescent="0.25">
      <c r="B101" s="141" t="s">
        <v>174</v>
      </c>
      <c r="E101" s="239">
        <f>SUM(E99:E100)</f>
        <v>378443.83</v>
      </c>
      <c r="F101" s="239">
        <f t="shared" ref="F101:G101" si="8">SUM(F99:F100)</f>
        <v>71904.33</v>
      </c>
      <c r="G101" s="239">
        <f t="shared" si="8"/>
        <v>450348.16000000003</v>
      </c>
    </row>
    <row r="102" spans="2:8" x14ac:dyDescent="0.25">
      <c r="B102" s="141"/>
      <c r="E102" s="239">
        <f>E101-E26</f>
        <v>0</v>
      </c>
      <c r="F102" s="239">
        <f t="shared" ref="F102:G102" si="9">F101-F26</f>
        <v>0</v>
      </c>
      <c r="G102" s="239">
        <f t="shared" si="9"/>
        <v>0</v>
      </c>
      <c r="H102" s="141" t="s">
        <v>290</v>
      </c>
    </row>
    <row r="103" spans="2:8" x14ac:dyDescent="0.25">
      <c r="B103" s="141"/>
    </row>
    <row r="104" spans="2:8" x14ac:dyDescent="0.25">
      <c r="B104" s="141"/>
    </row>
    <row r="105" spans="2:8" x14ac:dyDescent="0.25">
      <c r="B105" s="141"/>
    </row>
    <row r="106" spans="2:8" x14ac:dyDescent="0.25">
      <c r="B106" s="141"/>
    </row>
    <row r="107" spans="2:8" x14ac:dyDescent="0.25">
      <c r="B107" s="141"/>
    </row>
    <row r="108" spans="2:8" x14ac:dyDescent="0.25">
      <c r="B108" s="141"/>
    </row>
    <row r="109" spans="2:8" x14ac:dyDescent="0.25">
      <c r="B109" s="141"/>
    </row>
    <row r="110" spans="2:8" x14ac:dyDescent="0.25">
      <c r="B110" s="141"/>
    </row>
    <row r="111" spans="2:8" x14ac:dyDescent="0.25">
      <c r="B111" s="141"/>
    </row>
    <row r="112" spans="2:8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A76:F76"/>
    <mergeCell ref="E81:G81"/>
    <mergeCell ref="E82:G84"/>
    <mergeCell ref="A85:G85"/>
    <mergeCell ref="A86:G86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E40:G40"/>
    <mergeCell ref="E41:G42"/>
    <mergeCell ref="A45:G45"/>
    <mergeCell ref="A46:C47"/>
    <mergeCell ref="D46:D47"/>
    <mergeCell ref="E46:E47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</mergeCells>
  <pageMargins left="0.70866141732283472" right="0.11811023622047245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7" zoomScaleNormal="100" zoomScaleSheetLayoutView="100" workbookViewId="0">
      <selection activeCell="E12" sqref="E12:F12"/>
    </sheetView>
  </sheetViews>
  <sheetFormatPr defaultColWidth="9.5703125" defaultRowHeight="15.75" x14ac:dyDescent="0.25"/>
  <cols>
    <col min="1" max="1" width="6.42578125" style="141" customWidth="1"/>
    <col min="2" max="2" width="34.7109375" style="160" customWidth="1"/>
    <col min="3" max="3" width="9.5703125" style="161" customWidth="1"/>
    <col min="4" max="4" width="5.85546875" style="162" customWidth="1"/>
    <col min="5" max="5" width="13.5703125" style="163" bestFit="1" customWidth="1"/>
    <col min="6" max="6" width="12.140625" style="164" customWidth="1"/>
    <col min="7" max="7" width="12.7109375" style="164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4" t="s">
        <v>176</v>
      </c>
      <c r="B1" s="284"/>
      <c r="C1" s="284"/>
      <c r="D1" s="284"/>
      <c r="E1" s="284"/>
      <c r="F1" s="284"/>
      <c r="G1" s="284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5" t="str">
        <f>'19.'!A6:E6</f>
        <v>Proiect nr. 834 / 2024</v>
      </c>
      <c r="B2" s="285"/>
      <c r="C2" s="285"/>
      <c r="D2" s="285"/>
      <c r="E2" s="285"/>
      <c r="F2" s="285"/>
      <c r="G2" s="285"/>
      <c r="H2" s="137"/>
      <c r="I2" s="137"/>
      <c r="J2" s="138"/>
      <c r="K2" s="139"/>
      <c r="M2" s="137"/>
    </row>
    <row r="3" spans="1:14" ht="54" customHeight="1" x14ac:dyDescent="0.25">
      <c r="A3" s="286" t="s">
        <v>286</v>
      </c>
      <c r="B3" s="287"/>
      <c r="C3" s="287"/>
      <c r="D3" s="287"/>
      <c r="E3" s="287"/>
      <c r="F3" s="287"/>
      <c r="G3" s="287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74" t="s">
        <v>177</v>
      </c>
      <c r="B5" s="274"/>
      <c r="C5" s="274"/>
      <c r="D5" s="274"/>
      <c r="E5" s="274"/>
      <c r="F5" s="274"/>
      <c r="G5" s="274"/>
    </row>
    <row r="6" spans="1:14" ht="19.5" customHeight="1" x14ac:dyDescent="0.25">
      <c r="A6" s="288" t="s">
        <v>0</v>
      </c>
      <c r="B6" s="289" t="s">
        <v>178</v>
      </c>
      <c r="C6" s="290"/>
      <c r="D6" s="291"/>
      <c r="E6" s="298" t="s">
        <v>179</v>
      </c>
      <c r="F6" s="204" t="s">
        <v>180</v>
      </c>
      <c r="G6" s="300" t="s">
        <v>181</v>
      </c>
    </row>
    <row r="7" spans="1:14" x14ac:dyDescent="0.25">
      <c r="A7" s="288"/>
      <c r="B7" s="292"/>
      <c r="C7" s="293"/>
      <c r="D7" s="294"/>
      <c r="E7" s="299"/>
      <c r="F7" s="206">
        <v>0.19</v>
      </c>
      <c r="G7" s="301"/>
    </row>
    <row r="8" spans="1:14" x14ac:dyDescent="0.25">
      <c r="A8" s="288"/>
      <c r="B8" s="295"/>
      <c r="C8" s="296"/>
      <c r="D8" s="297"/>
      <c r="E8" s="205" t="s">
        <v>6</v>
      </c>
      <c r="F8" s="207" t="s">
        <v>6</v>
      </c>
      <c r="G8" s="207" t="s">
        <v>6</v>
      </c>
    </row>
    <row r="9" spans="1:14" ht="15" customHeight="1" x14ac:dyDescent="0.25">
      <c r="A9" s="274" t="s">
        <v>182</v>
      </c>
      <c r="B9" s="274"/>
      <c r="C9" s="274"/>
      <c r="D9" s="274"/>
      <c r="E9" s="274"/>
      <c r="F9" s="274"/>
      <c r="G9" s="274"/>
    </row>
    <row r="10" spans="1:14" ht="15" customHeight="1" x14ac:dyDescent="0.25">
      <c r="A10" s="148" t="s">
        <v>72</v>
      </c>
      <c r="B10" s="271" t="s">
        <v>73</v>
      </c>
      <c r="C10" s="271"/>
      <c r="D10" s="271"/>
      <c r="E10" s="149">
        <f>E11+E12+E13+E14</f>
        <v>349757.63</v>
      </c>
      <c r="F10" s="149">
        <f t="shared" ref="F10:G10" si="0">F11+F12+F13+F14</f>
        <v>66453.95</v>
      </c>
      <c r="G10" s="149">
        <f t="shared" si="0"/>
        <v>416211.58</v>
      </c>
    </row>
    <row r="11" spans="1:14" ht="15" customHeight="1" x14ac:dyDescent="0.25">
      <c r="A11" s="148" t="s">
        <v>183</v>
      </c>
      <c r="B11" s="283" t="s">
        <v>184</v>
      </c>
      <c r="C11" s="283"/>
      <c r="D11" s="283"/>
      <c r="E11" s="151">
        <v>0</v>
      </c>
      <c r="F11" s="152">
        <f t="shared" ref="F11:F24" si="1">E11*$F$7</f>
        <v>0</v>
      </c>
      <c r="G11" s="152">
        <f t="shared" ref="G11:G17" si="2">E11+F11</f>
        <v>0</v>
      </c>
    </row>
    <row r="12" spans="1:14" ht="15" customHeight="1" x14ac:dyDescent="0.25">
      <c r="A12" s="148" t="s">
        <v>185</v>
      </c>
      <c r="B12" s="281" t="s">
        <v>186</v>
      </c>
      <c r="C12" s="281"/>
      <c r="D12" s="281"/>
      <c r="E12" s="151">
        <f>'DO 4'!E12-'DO 4.2'!E12</f>
        <v>349757.63</v>
      </c>
      <c r="F12" s="151">
        <f>'DO 4'!F12-'DO 4.2'!F12</f>
        <v>66453.95</v>
      </c>
      <c r="G12" s="152">
        <f t="shared" si="2"/>
        <v>416211.58</v>
      </c>
    </row>
    <row r="13" spans="1:14" ht="15" customHeight="1" x14ac:dyDescent="0.25">
      <c r="A13" s="148" t="s">
        <v>189</v>
      </c>
      <c r="B13" s="281" t="s">
        <v>190</v>
      </c>
      <c r="C13" s="281"/>
      <c r="D13" s="281"/>
      <c r="E13" s="151">
        <v>0</v>
      </c>
      <c r="F13" s="152">
        <f t="shared" si="1"/>
        <v>0</v>
      </c>
      <c r="G13" s="152">
        <f t="shared" si="2"/>
        <v>0</v>
      </c>
    </row>
    <row r="14" spans="1:14" ht="15" customHeight="1" x14ac:dyDescent="0.25">
      <c r="A14" s="158" t="s">
        <v>191</v>
      </c>
      <c r="B14" s="281" t="s">
        <v>192</v>
      </c>
      <c r="C14" s="281"/>
      <c r="D14" s="281"/>
      <c r="E14" s="151">
        <f>E15+E16+E17</f>
        <v>0</v>
      </c>
      <c r="F14" s="152">
        <f t="shared" si="1"/>
        <v>0</v>
      </c>
      <c r="G14" s="152">
        <f t="shared" si="2"/>
        <v>0</v>
      </c>
    </row>
    <row r="15" spans="1:14" ht="15.75" customHeight="1" x14ac:dyDescent="0.25">
      <c r="A15" s="153" t="s">
        <v>193</v>
      </c>
      <c r="B15" s="282" t="s">
        <v>194</v>
      </c>
      <c r="C15" s="282"/>
      <c r="D15" s="282"/>
      <c r="E15" s="154">
        <v>0</v>
      </c>
      <c r="F15" s="155">
        <f t="shared" si="1"/>
        <v>0</v>
      </c>
      <c r="G15" s="155">
        <f t="shared" si="2"/>
        <v>0</v>
      </c>
      <c r="I15" s="156"/>
      <c r="J15" s="157"/>
    </row>
    <row r="16" spans="1:14" ht="15" customHeight="1" x14ac:dyDescent="0.25">
      <c r="A16" s="153" t="s">
        <v>195</v>
      </c>
      <c r="B16" s="282" t="s">
        <v>196</v>
      </c>
      <c r="C16" s="282"/>
      <c r="D16" s="282"/>
      <c r="E16" s="154">
        <v>0</v>
      </c>
      <c r="F16" s="155">
        <f t="shared" si="1"/>
        <v>0</v>
      </c>
      <c r="G16" s="155">
        <f t="shared" si="2"/>
        <v>0</v>
      </c>
      <c r="I16" s="156"/>
      <c r="J16" s="157"/>
    </row>
    <row r="17" spans="1:10" ht="15" customHeight="1" x14ac:dyDescent="0.25">
      <c r="A17" s="153" t="s">
        <v>197</v>
      </c>
      <c r="B17" s="282" t="s">
        <v>198</v>
      </c>
      <c r="C17" s="282"/>
      <c r="D17" s="282"/>
      <c r="E17" s="154">
        <v>0</v>
      </c>
      <c r="F17" s="155">
        <f t="shared" si="1"/>
        <v>0</v>
      </c>
      <c r="G17" s="155">
        <f t="shared" si="2"/>
        <v>0</v>
      </c>
      <c r="I17" s="156"/>
      <c r="J17" s="157"/>
    </row>
    <row r="18" spans="1:10" ht="15" customHeight="1" x14ac:dyDescent="0.25">
      <c r="A18" s="274" t="s">
        <v>199</v>
      </c>
      <c r="B18" s="274"/>
      <c r="C18" s="274"/>
      <c r="D18" s="274"/>
      <c r="E18" s="208">
        <f>E10</f>
        <v>349757.63</v>
      </c>
      <c r="F18" s="208">
        <f t="shared" ref="F18:G18" si="3">F10</f>
        <v>66453.95</v>
      </c>
      <c r="G18" s="208">
        <f t="shared" si="3"/>
        <v>416211.58</v>
      </c>
    </row>
    <row r="19" spans="1:10" ht="15.75" customHeight="1" x14ac:dyDescent="0.25">
      <c r="A19" s="159" t="s">
        <v>200</v>
      </c>
      <c r="B19" s="271" t="s">
        <v>75</v>
      </c>
      <c r="C19" s="271"/>
      <c r="D19" s="271"/>
      <c r="E19" s="151">
        <v>236.2</v>
      </c>
      <c r="F19" s="152">
        <v>44.88</v>
      </c>
      <c r="G19" s="152">
        <f>E19+F19</f>
        <v>281.08</v>
      </c>
    </row>
    <row r="20" spans="1:10" ht="15" customHeight="1" x14ac:dyDescent="0.25">
      <c r="A20" s="274" t="s">
        <v>201</v>
      </c>
      <c r="B20" s="274"/>
      <c r="C20" s="274"/>
      <c r="D20" s="274"/>
      <c r="E20" s="208">
        <f>E19</f>
        <v>236.2</v>
      </c>
      <c r="F20" s="208">
        <f t="shared" ref="F20:G20" si="4">F19</f>
        <v>44.88</v>
      </c>
      <c r="G20" s="208">
        <f t="shared" si="4"/>
        <v>281.08</v>
      </c>
    </row>
    <row r="21" spans="1:10" ht="30" customHeight="1" x14ac:dyDescent="0.25">
      <c r="A21" s="159" t="s">
        <v>202</v>
      </c>
      <c r="B21" s="271" t="s">
        <v>77</v>
      </c>
      <c r="C21" s="271"/>
      <c r="D21" s="271"/>
      <c r="E21" s="151">
        <v>750</v>
      </c>
      <c r="F21" s="152">
        <v>142.5</v>
      </c>
      <c r="G21" s="152">
        <f>E21+F21</f>
        <v>892.5</v>
      </c>
      <c r="J21" s="157"/>
    </row>
    <row r="22" spans="1:10" ht="31.5" customHeight="1" x14ac:dyDescent="0.25">
      <c r="A22" s="159" t="s">
        <v>203</v>
      </c>
      <c r="B22" s="271" t="s">
        <v>79</v>
      </c>
      <c r="C22" s="271"/>
      <c r="D22" s="271"/>
      <c r="E22" s="151">
        <v>0</v>
      </c>
      <c r="F22" s="152">
        <f t="shared" si="1"/>
        <v>0</v>
      </c>
      <c r="G22" s="152">
        <f>E22+F22</f>
        <v>0</v>
      </c>
    </row>
    <row r="23" spans="1:10" ht="15" customHeight="1" x14ac:dyDescent="0.25">
      <c r="A23" s="159" t="s">
        <v>204</v>
      </c>
      <c r="B23" s="272" t="s">
        <v>81</v>
      </c>
      <c r="C23" s="272"/>
      <c r="D23" s="272"/>
      <c r="E23" s="151">
        <v>0</v>
      </c>
      <c r="F23" s="152">
        <f t="shared" si="1"/>
        <v>0</v>
      </c>
      <c r="G23" s="152">
        <f>E23+F23</f>
        <v>0</v>
      </c>
    </row>
    <row r="24" spans="1:10" ht="15" customHeight="1" x14ac:dyDescent="0.25">
      <c r="A24" s="159" t="s">
        <v>205</v>
      </c>
      <c r="B24" s="273" t="s">
        <v>83</v>
      </c>
      <c r="C24" s="273"/>
      <c r="D24" s="273"/>
      <c r="E24" s="151">
        <v>0</v>
      </c>
      <c r="F24" s="152">
        <f t="shared" si="1"/>
        <v>0</v>
      </c>
      <c r="G24" s="152">
        <f>E24+F24</f>
        <v>0</v>
      </c>
    </row>
    <row r="25" spans="1:10" ht="15" customHeight="1" x14ac:dyDescent="0.25">
      <c r="A25" s="274" t="s">
        <v>206</v>
      </c>
      <c r="B25" s="274"/>
      <c r="C25" s="274"/>
      <c r="D25" s="274"/>
      <c r="E25" s="208">
        <f>E21+E22+E23+E24</f>
        <v>750</v>
      </c>
      <c r="F25" s="208">
        <f t="shared" ref="F25:G25" si="5">F21+F22+F23+F24</f>
        <v>142.5</v>
      </c>
      <c r="G25" s="208">
        <f t="shared" si="5"/>
        <v>892.5</v>
      </c>
    </row>
    <row r="26" spans="1:10" s="160" customFormat="1" ht="29.25" customHeight="1" x14ac:dyDescent="0.25">
      <c r="A26" s="275" t="s">
        <v>207</v>
      </c>
      <c r="B26" s="276"/>
      <c r="C26" s="276"/>
      <c r="D26" s="277"/>
      <c r="E26" s="210">
        <f>E18+E20+E25</f>
        <v>350743.83</v>
      </c>
      <c r="F26" s="210">
        <f t="shared" ref="F26:G26" si="6">F18+F20+F25</f>
        <v>66641.33</v>
      </c>
      <c r="G26" s="210">
        <f t="shared" si="6"/>
        <v>417385.16000000003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65"/>
      <c r="B39" s="166"/>
      <c r="C39" s="167"/>
      <c r="D39" s="167"/>
      <c r="E39" s="168"/>
      <c r="G39" s="167"/>
    </row>
    <row r="40" spans="1:7" s="134" customFormat="1" ht="16.350000000000001" customHeight="1" x14ac:dyDescent="0.3">
      <c r="A40" s="165"/>
      <c r="B40" s="169" t="s">
        <v>208</v>
      </c>
      <c r="D40" s="170"/>
      <c r="E40" s="278" t="s">
        <v>209</v>
      </c>
      <c r="F40" s="278"/>
      <c r="G40" s="278"/>
    </row>
    <row r="41" spans="1:7" s="134" customFormat="1" ht="16.350000000000001" customHeight="1" x14ac:dyDescent="0.3">
      <c r="A41" s="165"/>
      <c r="B41" s="171" t="str">
        <f>'19.'!B89</f>
        <v>ORASUL DETA</v>
      </c>
      <c r="D41" s="172"/>
      <c r="E41" s="279" t="s">
        <v>210</v>
      </c>
      <c r="F41" s="279"/>
      <c r="G41" s="279"/>
    </row>
    <row r="42" spans="1:7" s="134" customFormat="1" ht="16.350000000000001" customHeight="1" x14ac:dyDescent="0.3">
      <c r="A42" s="165"/>
      <c r="C42" s="172"/>
      <c r="D42" s="172"/>
      <c r="E42" s="279"/>
      <c r="F42" s="279"/>
      <c r="G42" s="279"/>
    </row>
    <row r="43" spans="1:7" hidden="1" x14ac:dyDescent="0.25">
      <c r="A43" s="173" t="s">
        <v>211</v>
      </c>
      <c r="B43" s="174"/>
      <c r="C43" s="175"/>
      <c r="D43" s="175"/>
      <c r="E43" s="176"/>
      <c r="F43" s="177"/>
      <c r="G43" s="178"/>
    </row>
    <row r="44" spans="1:7" hidden="1" x14ac:dyDescent="0.25">
      <c r="A44" s="173"/>
      <c r="B44" s="174"/>
      <c r="C44" s="175"/>
      <c r="D44" s="175"/>
      <c r="E44" s="176"/>
      <c r="F44" s="177"/>
      <c r="G44" s="178"/>
    </row>
    <row r="45" spans="1:7" s="179" customFormat="1" ht="15" hidden="1" customHeight="1" x14ac:dyDescent="0.2">
      <c r="A45" s="280" t="s">
        <v>212</v>
      </c>
      <c r="B45" s="280"/>
      <c r="C45" s="280"/>
      <c r="D45" s="280"/>
      <c r="E45" s="280"/>
      <c r="F45" s="280"/>
      <c r="G45" s="280"/>
    </row>
    <row r="46" spans="1:7" s="182" customFormat="1" ht="15.75" hidden="1" customHeight="1" x14ac:dyDescent="0.25">
      <c r="A46" s="269" t="s">
        <v>213</v>
      </c>
      <c r="B46" s="269"/>
      <c r="C46" s="269"/>
      <c r="D46" s="269" t="s">
        <v>214</v>
      </c>
      <c r="E46" s="270" t="s">
        <v>215</v>
      </c>
      <c r="F46" s="180" t="s">
        <v>216</v>
      </c>
      <c r="G46" s="181" t="s">
        <v>217</v>
      </c>
    </row>
    <row r="47" spans="1:7" s="182" customFormat="1" ht="15.75" hidden="1" customHeight="1" x14ac:dyDescent="0.25">
      <c r="A47" s="269"/>
      <c r="B47" s="269"/>
      <c r="C47" s="269"/>
      <c r="D47" s="269"/>
      <c r="E47" s="270"/>
      <c r="F47" s="180" t="s">
        <v>218</v>
      </c>
      <c r="G47" s="180" t="s">
        <v>218</v>
      </c>
    </row>
    <row r="48" spans="1:7" s="182" customFormat="1" ht="15.75" hidden="1" customHeight="1" x14ac:dyDescent="0.25">
      <c r="A48" s="263" t="s">
        <v>219</v>
      </c>
      <c r="B48" s="263"/>
      <c r="C48" s="263"/>
      <c r="D48" s="263"/>
      <c r="E48" s="263"/>
      <c r="F48" s="263"/>
      <c r="G48" s="263"/>
    </row>
    <row r="49" spans="1:8" s="182" customFormat="1" ht="30.75" hidden="1" customHeight="1" x14ac:dyDescent="0.25">
      <c r="A49" s="261" t="s">
        <v>220</v>
      </c>
      <c r="B49" s="261"/>
      <c r="C49" s="261"/>
      <c r="D49" s="183" t="s">
        <v>126</v>
      </c>
      <c r="E49" s="184">
        <v>3548.92</v>
      </c>
      <c r="F49" s="185">
        <f>1.5*4.5</f>
        <v>6.75</v>
      </c>
      <c r="G49" s="185">
        <f t="shared" ref="G49:G54" si="7">E49*F49</f>
        <v>23955.21</v>
      </c>
    </row>
    <row r="50" spans="1:8" s="182" customFormat="1" hidden="1" x14ac:dyDescent="0.25">
      <c r="A50" s="261" t="s">
        <v>221</v>
      </c>
      <c r="B50" s="261"/>
      <c r="C50" s="261"/>
      <c r="D50" s="183" t="s">
        <v>126</v>
      </c>
      <c r="E50" s="184">
        <v>6.9</v>
      </c>
      <c r="F50" s="185">
        <v>140</v>
      </c>
      <c r="G50" s="185">
        <f t="shared" si="7"/>
        <v>966</v>
      </c>
    </row>
    <row r="51" spans="1:8" s="182" customFormat="1" ht="31.5" hidden="1" customHeight="1" x14ac:dyDescent="0.25">
      <c r="A51" s="264" t="s">
        <v>222</v>
      </c>
      <c r="B51" s="265"/>
      <c r="C51" s="265"/>
      <c r="D51" s="183" t="s">
        <v>126</v>
      </c>
      <c r="E51" s="184">
        <v>2952.58</v>
      </c>
      <c r="F51" s="185">
        <v>142</v>
      </c>
      <c r="G51" s="185">
        <f t="shared" si="7"/>
        <v>419266.36</v>
      </c>
      <c r="H51" s="186"/>
    </row>
    <row r="52" spans="1:8" s="182" customFormat="1" hidden="1" x14ac:dyDescent="0.25">
      <c r="A52" s="264" t="s">
        <v>223</v>
      </c>
      <c r="B52" s="265"/>
      <c r="C52" s="265"/>
      <c r="D52" s="183" t="s">
        <v>126</v>
      </c>
      <c r="E52" s="184">
        <v>96.51</v>
      </c>
      <c r="F52" s="185">
        <v>130</v>
      </c>
      <c r="G52" s="185">
        <f t="shared" si="7"/>
        <v>12546.300000000001</v>
      </c>
    </row>
    <row r="53" spans="1:8" s="182" customFormat="1" hidden="1" x14ac:dyDescent="0.25">
      <c r="A53" s="264" t="s">
        <v>224</v>
      </c>
      <c r="B53" s="265"/>
      <c r="C53" s="265"/>
      <c r="D53" s="183" t="s">
        <v>126</v>
      </c>
      <c r="E53" s="184">
        <v>197.94</v>
      </c>
      <c r="F53" s="185">
        <v>150</v>
      </c>
      <c r="G53" s="185">
        <f t="shared" si="7"/>
        <v>29691</v>
      </c>
    </row>
    <row r="54" spans="1:8" s="182" customFormat="1" hidden="1" x14ac:dyDescent="0.25">
      <c r="A54" s="264" t="s">
        <v>225</v>
      </c>
      <c r="B54" s="265"/>
      <c r="C54" s="265"/>
      <c r="D54" s="183" t="s">
        <v>226</v>
      </c>
      <c r="E54" s="184">
        <v>732.8</v>
      </c>
      <c r="F54" s="185">
        <v>11.1</v>
      </c>
      <c r="G54" s="185">
        <f t="shared" si="7"/>
        <v>8134.079999999999</v>
      </c>
    </row>
    <row r="55" spans="1:8" hidden="1" x14ac:dyDescent="0.25">
      <c r="A55" s="262" t="s">
        <v>227</v>
      </c>
      <c r="B55" s="262"/>
      <c r="C55" s="262"/>
      <c r="D55" s="262"/>
      <c r="E55" s="262"/>
      <c r="F55" s="262"/>
      <c r="G55" s="187">
        <f>SUM(G49:G54)</f>
        <v>494558.95</v>
      </c>
      <c r="H55" s="157"/>
    </row>
    <row r="56" spans="1:8" hidden="1" x14ac:dyDescent="0.25"/>
    <row r="57" spans="1:8" s="182" customFormat="1" ht="15.75" hidden="1" customHeight="1" x14ac:dyDescent="0.25">
      <c r="A57" s="266" t="s">
        <v>228</v>
      </c>
      <c r="B57" s="267"/>
      <c r="C57" s="267"/>
      <c r="D57" s="267"/>
      <c r="E57" s="267"/>
      <c r="F57" s="267"/>
      <c r="G57" s="268"/>
    </row>
    <row r="58" spans="1:8" s="182" customFormat="1" ht="30.75" hidden="1" customHeight="1" x14ac:dyDescent="0.25">
      <c r="A58" s="261" t="s">
        <v>229</v>
      </c>
      <c r="B58" s="261"/>
      <c r="C58" s="261"/>
      <c r="D58" s="183" t="s">
        <v>126</v>
      </c>
      <c r="E58" s="188">
        <v>539.85</v>
      </c>
      <c r="F58" s="185">
        <v>1.5</v>
      </c>
      <c r="G58" s="185">
        <f>E58*F58</f>
        <v>809.77500000000009</v>
      </c>
    </row>
    <row r="59" spans="1:8" s="182" customFormat="1" hidden="1" x14ac:dyDescent="0.25">
      <c r="A59" s="261" t="s">
        <v>230</v>
      </c>
      <c r="B59" s="261"/>
      <c r="C59" s="261"/>
      <c r="D59" s="183" t="s">
        <v>126</v>
      </c>
      <c r="E59" s="188">
        <f>E58</f>
        <v>539.85</v>
      </c>
      <c r="F59" s="189">
        <v>160</v>
      </c>
      <c r="G59" s="185">
        <f>E59*F59</f>
        <v>86376</v>
      </c>
    </row>
    <row r="60" spans="1:8" s="182" customFormat="1" hidden="1" x14ac:dyDescent="0.25">
      <c r="A60" s="264" t="s">
        <v>231</v>
      </c>
      <c r="B60" s="265"/>
      <c r="C60" s="265"/>
      <c r="D60" s="183" t="s">
        <v>126</v>
      </c>
      <c r="E60" s="188">
        <f>E59</f>
        <v>539.85</v>
      </c>
      <c r="F60" s="189">
        <v>20</v>
      </c>
      <c r="G60" s="185">
        <f>E60*F60</f>
        <v>10797</v>
      </c>
    </row>
    <row r="61" spans="1:8" hidden="1" x14ac:dyDescent="0.25">
      <c r="A61" s="262" t="str">
        <f>"TOTAL-"&amp;A57</f>
        <v>TOTAL-Reabilitare termică planșeu peste ultimul nivel</v>
      </c>
      <c r="B61" s="262"/>
      <c r="C61" s="262"/>
      <c r="D61" s="262"/>
      <c r="E61" s="262"/>
      <c r="F61" s="262"/>
      <c r="G61" s="187">
        <f>SUM(G58:G60)</f>
        <v>97982.774999999994</v>
      </c>
    </row>
    <row r="62" spans="1:8" hidden="1" x14ac:dyDescent="0.25"/>
    <row r="63" spans="1:8" s="182" customFormat="1" ht="15.75" hidden="1" customHeight="1" x14ac:dyDescent="0.25">
      <c r="A63" s="263" t="s">
        <v>232</v>
      </c>
      <c r="B63" s="263"/>
      <c r="C63" s="263"/>
      <c r="D63" s="263"/>
      <c r="E63" s="263"/>
      <c r="F63" s="263"/>
      <c r="G63" s="263"/>
    </row>
    <row r="64" spans="1:8" s="182" customFormat="1" hidden="1" x14ac:dyDescent="0.25">
      <c r="A64" s="261" t="s">
        <v>233</v>
      </c>
      <c r="B64" s="261"/>
      <c r="C64" s="261"/>
      <c r="D64" s="183" t="s">
        <v>126</v>
      </c>
      <c r="E64" s="188">
        <v>66.040000000000006</v>
      </c>
      <c r="F64" s="190">
        <f>48.73*1.05*1.05</f>
        <v>53.724825000000003</v>
      </c>
      <c r="G64" s="185">
        <f>E64*F64</f>
        <v>3547.9874430000004</v>
      </c>
    </row>
    <row r="65" spans="1:10" hidden="1" x14ac:dyDescent="0.25">
      <c r="A65" s="262" t="str">
        <f>"TOTAL-"&amp;A63</f>
        <v>TOTAL-Reabilitare termică planșeu peste subsol</v>
      </c>
      <c r="B65" s="262"/>
      <c r="C65" s="262"/>
      <c r="D65" s="262"/>
      <c r="E65" s="262"/>
      <c r="F65" s="262"/>
      <c r="G65" s="187">
        <f>SUM(G64:G64)</f>
        <v>3547.9874430000004</v>
      </c>
      <c r="H65" s="191"/>
    </row>
    <row r="66" spans="1:10" s="182" customFormat="1" ht="15.75" hidden="1" customHeight="1" x14ac:dyDescent="0.25">
      <c r="A66" s="192"/>
      <c r="B66" s="192"/>
      <c r="C66" s="192"/>
      <c r="D66" s="193"/>
      <c r="E66" s="194"/>
      <c r="F66" s="195"/>
      <c r="G66" s="195"/>
    </row>
    <row r="67" spans="1:10" s="182" customFormat="1" ht="15.75" hidden="1" customHeight="1" x14ac:dyDescent="0.25">
      <c r="A67" s="263" t="s">
        <v>234</v>
      </c>
      <c r="B67" s="263"/>
      <c r="C67" s="263"/>
      <c r="D67" s="263"/>
      <c r="E67" s="263"/>
      <c r="F67" s="263"/>
      <c r="G67" s="263"/>
    </row>
    <row r="68" spans="1:10" s="182" customFormat="1" hidden="1" x14ac:dyDescent="0.25">
      <c r="A68" s="261" t="s">
        <v>235</v>
      </c>
      <c r="B68" s="261"/>
      <c r="C68" s="261"/>
      <c r="D68" s="183" t="s">
        <v>126</v>
      </c>
      <c r="E68" s="188">
        <v>149.6</v>
      </c>
      <c r="F68" s="185">
        <v>30</v>
      </c>
      <c r="G68" s="185">
        <f>E68*F68</f>
        <v>4488</v>
      </c>
    </row>
    <row r="69" spans="1:10" s="182" customFormat="1" ht="31.5" hidden="1" customHeight="1" x14ac:dyDescent="0.25">
      <c r="A69" s="261" t="s">
        <v>236</v>
      </c>
      <c r="B69" s="261"/>
      <c r="C69" s="261"/>
      <c r="D69" s="183" t="s">
        <v>126</v>
      </c>
      <c r="E69" s="188">
        <f>E68</f>
        <v>149.6</v>
      </c>
      <c r="F69" s="185">
        <v>392</v>
      </c>
      <c r="G69" s="185">
        <f>E69*F69</f>
        <v>58643.199999999997</v>
      </c>
    </row>
    <row r="70" spans="1:10" hidden="1" x14ac:dyDescent="0.25">
      <c r="A70" s="262" t="str">
        <f>"TOTAL-"&amp;A67</f>
        <v>TOTAL-Reabilitare termică fațadă vitrată</v>
      </c>
      <c r="B70" s="262"/>
      <c r="C70" s="262"/>
      <c r="D70" s="262"/>
      <c r="E70" s="262"/>
      <c r="F70" s="262"/>
      <c r="G70" s="187">
        <f>SUM(G68:G69)</f>
        <v>63131.199999999997</v>
      </c>
    </row>
    <row r="71" spans="1:10" ht="15" hidden="1" customHeight="1" x14ac:dyDescent="0.25">
      <c r="B71" s="141"/>
    </row>
    <row r="72" spans="1:10" s="182" customFormat="1" ht="15.75" hidden="1" customHeight="1" x14ac:dyDescent="0.25">
      <c r="A72" s="263" t="s">
        <v>237</v>
      </c>
      <c r="B72" s="263"/>
      <c r="C72" s="263"/>
      <c r="D72" s="263"/>
      <c r="E72" s="263"/>
      <c r="F72" s="263"/>
      <c r="G72" s="263"/>
      <c r="H72" s="186"/>
      <c r="I72" s="186"/>
    </row>
    <row r="73" spans="1:10" s="182" customFormat="1" ht="31.5" hidden="1" customHeight="1" x14ac:dyDescent="0.25">
      <c r="A73" s="261" t="s">
        <v>238</v>
      </c>
      <c r="B73" s="261"/>
      <c r="C73" s="261"/>
      <c r="D73" s="196" t="s">
        <v>126</v>
      </c>
      <c r="E73" s="197">
        <f>E75</f>
        <v>3253.9300000000003</v>
      </c>
      <c r="F73" s="185">
        <v>3.04</v>
      </c>
      <c r="G73" s="185">
        <v>9888.1</v>
      </c>
      <c r="H73" s="198"/>
      <c r="I73" s="199"/>
    </row>
    <row r="74" spans="1:10" s="182" customFormat="1" ht="31.5" hidden="1" customHeight="1" x14ac:dyDescent="0.25">
      <c r="A74" s="261" t="s">
        <v>239</v>
      </c>
      <c r="B74" s="261"/>
      <c r="C74" s="261"/>
      <c r="D74" s="196" t="s">
        <v>126</v>
      </c>
      <c r="E74" s="197">
        <f>E73</f>
        <v>3253.9300000000003</v>
      </c>
      <c r="F74" s="185" t="e">
        <f>SUM(#REF!)*0.15*0.4/E74</f>
        <v>#REF!</v>
      </c>
      <c r="G74" s="185" t="e">
        <f>PRODUCT(F74,E74)</f>
        <v>#REF!</v>
      </c>
      <c r="H74" s="199"/>
      <c r="I74" s="199"/>
      <c r="J74" s="186"/>
    </row>
    <row r="75" spans="1:10" s="182" customFormat="1" ht="31.5" hidden="1" customHeight="1" x14ac:dyDescent="0.25">
      <c r="A75" s="261" t="s">
        <v>240</v>
      </c>
      <c r="B75" s="261"/>
      <c r="C75" s="261"/>
      <c r="D75" s="196" t="s">
        <v>126</v>
      </c>
      <c r="E75" s="197">
        <f>E51+E53+E52+E50</f>
        <v>3253.9300000000003</v>
      </c>
      <c r="F75" s="185" t="e">
        <f>SUM(#REF!)*0.15*0.5/E75</f>
        <v>#REF!</v>
      </c>
      <c r="G75" s="185" t="e">
        <f>PRODUCT(F75,E75)</f>
        <v>#REF!</v>
      </c>
      <c r="H75" s="198"/>
      <c r="I75" s="199"/>
    </row>
    <row r="76" spans="1:10" s="199" customFormat="1" hidden="1" x14ac:dyDescent="0.25">
      <c r="A76" s="256" t="str">
        <f>"TOTAL-"&amp;A72</f>
        <v xml:space="preserve">TOTAL-Cheltuieli conexe </v>
      </c>
      <c r="B76" s="256"/>
      <c r="C76" s="256"/>
      <c r="D76" s="256"/>
      <c r="E76" s="256"/>
      <c r="F76" s="256"/>
      <c r="G76" s="200" t="e">
        <f>SUM(G73:G75)</f>
        <v>#REF!</v>
      </c>
      <c r="H76" s="157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65"/>
      <c r="B80" s="166" t="s">
        <v>241</v>
      </c>
      <c r="C80" s="167"/>
      <c r="D80" s="167"/>
      <c r="E80" s="168"/>
      <c r="G80" s="167"/>
    </row>
    <row r="81" spans="1:7" s="134" customFormat="1" ht="16.350000000000001" hidden="1" customHeight="1" x14ac:dyDescent="0.3">
      <c r="A81" s="165"/>
      <c r="B81" s="169" t="s">
        <v>208</v>
      </c>
      <c r="D81" s="170"/>
      <c r="E81" s="257" t="s">
        <v>209</v>
      </c>
      <c r="F81" s="257"/>
      <c r="G81" s="257"/>
    </row>
    <row r="82" spans="1:7" s="134" customFormat="1" ht="16.350000000000001" hidden="1" customHeight="1" x14ac:dyDescent="0.3">
      <c r="A82" s="165"/>
      <c r="B82" s="169" t="s">
        <v>242</v>
      </c>
      <c r="D82" s="172"/>
      <c r="E82" s="258" t="s">
        <v>210</v>
      </c>
      <c r="F82" s="258"/>
      <c r="G82" s="258"/>
    </row>
    <row r="83" spans="1:7" s="134" customFormat="1" ht="16.350000000000001" hidden="1" customHeight="1" x14ac:dyDescent="0.3">
      <c r="A83" s="165"/>
      <c r="C83" s="172"/>
      <c r="D83" s="172"/>
      <c r="E83" s="258"/>
      <c r="F83" s="258"/>
      <c r="G83" s="258"/>
    </row>
    <row r="84" spans="1:7" s="147" customFormat="1" ht="16.350000000000001" hidden="1" customHeight="1" x14ac:dyDescent="0.25">
      <c r="A84" s="201"/>
      <c r="B84" s="202"/>
      <c r="C84" s="172"/>
      <c r="D84" s="172"/>
      <c r="E84" s="258"/>
      <c r="F84" s="258"/>
      <c r="G84" s="258"/>
    </row>
    <row r="85" spans="1:7" s="203" customFormat="1" hidden="1" x14ac:dyDescent="0.25">
      <c r="A85" s="259" t="s">
        <v>243</v>
      </c>
      <c r="B85" s="259"/>
      <c r="C85" s="259"/>
      <c r="D85" s="259"/>
      <c r="E85" s="259"/>
      <c r="F85" s="259"/>
      <c r="G85" s="259"/>
    </row>
    <row r="86" spans="1:7" s="203" customFormat="1" hidden="1" x14ac:dyDescent="0.25">
      <c r="A86" s="260" t="s">
        <v>244</v>
      </c>
      <c r="B86" s="260"/>
      <c r="C86" s="260"/>
      <c r="D86" s="260"/>
      <c r="E86" s="260"/>
      <c r="F86" s="260"/>
      <c r="G86" s="260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70866141732283472" right="0.11811023622047245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7" zoomScaleNormal="100" zoomScaleSheetLayoutView="100" workbookViewId="0">
      <selection activeCell="F13" sqref="F13"/>
    </sheetView>
  </sheetViews>
  <sheetFormatPr defaultColWidth="9.5703125" defaultRowHeight="15.75" x14ac:dyDescent="0.25"/>
  <cols>
    <col min="1" max="1" width="6.42578125" style="141" customWidth="1"/>
    <col min="2" max="2" width="34.7109375" style="160" customWidth="1"/>
    <col min="3" max="3" width="9.5703125" style="161" customWidth="1"/>
    <col min="4" max="4" width="5.85546875" style="162" customWidth="1"/>
    <col min="5" max="5" width="13.5703125" style="163" bestFit="1" customWidth="1"/>
    <col min="6" max="6" width="12.140625" style="164" customWidth="1"/>
    <col min="7" max="7" width="12.7109375" style="164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4" t="s">
        <v>176</v>
      </c>
      <c r="B1" s="284"/>
      <c r="C1" s="284"/>
      <c r="D1" s="284"/>
      <c r="E1" s="284"/>
      <c r="F1" s="284"/>
      <c r="G1" s="284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5" t="str">
        <f>'19.'!A6:E6</f>
        <v>Proiect nr. 834 / 2024</v>
      </c>
      <c r="B2" s="285"/>
      <c r="C2" s="285"/>
      <c r="D2" s="285"/>
      <c r="E2" s="285"/>
      <c r="F2" s="285"/>
      <c r="G2" s="285"/>
      <c r="H2" s="137"/>
      <c r="I2" s="137"/>
      <c r="J2" s="138"/>
      <c r="K2" s="139"/>
      <c r="M2" s="137"/>
    </row>
    <row r="3" spans="1:14" ht="54" customHeight="1" x14ac:dyDescent="0.25">
      <c r="A3" s="286" t="s">
        <v>287</v>
      </c>
      <c r="B3" s="287"/>
      <c r="C3" s="287"/>
      <c r="D3" s="287"/>
      <c r="E3" s="287"/>
      <c r="F3" s="287"/>
      <c r="G3" s="287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74" t="s">
        <v>177</v>
      </c>
      <c r="B5" s="274"/>
      <c r="C5" s="274"/>
      <c r="D5" s="274"/>
      <c r="E5" s="274"/>
      <c r="F5" s="274"/>
      <c r="G5" s="274"/>
    </row>
    <row r="6" spans="1:14" ht="19.5" customHeight="1" x14ac:dyDescent="0.25">
      <c r="A6" s="288" t="s">
        <v>0</v>
      </c>
      <c r="B6" s="289" t="s">
        <v>178</v>
      </c>
      <c r="C6" s="290"/>
      <c r="D6" s="291"/>
      <c r="E6" s="298" t="s">
        <v>179</v>
      </c>
      <c r="F6" s="204" t="s">
        <v>180</v>
      </c>
      <c r="G6" s="300" t="s">
        <v>181</v>
      </c>
    </row>
    <row r="7" spans="1:14" x14ac:dyDescent="0.25">
      <c r="A7" s="288"/>
      <c r="B7" s="292"/>
      <c r="C7" s="293"/>
      <c r="D7" s="294"/>
      <c r="E7" s="299"/>
      <c r="F7" s="206">
        <v>0.19</v>
      </c>
      <c r="G7" s="301"/>
    </row>
    <row r="8" spans="1:14" x14ac:dyDescent="0.25">
      <c r="A8" s="288"/>
      <c r="B8" s="295"/>
      <c r="C8" s="296"/>
      <c r="D8" s="297"/>
      <c r="E8" s="205" t="s">
        <v>6</v>
      </c>
      <c r="F8" s="207" t="s">
        <v>6</v>
      </c>
      <c r="G8" s="207" t="s">
        <v>6</v>
      </c>
    </row>
    <row r="9" spans="1:14" ht="15" customHeight="1" x14ac:dyDescent="0.25">
      <c r="A9" s="274" t="s">
        <v>182</v>
      </c>
      <c r="B9" s="274"/>
      <c r="C9" s="274"/>
      <c r="D9" s="274"/>
      <c r="E9" s="274"/>
      <c r="F9" s="274"/>
      <c r="G9" s="274"/>
    </row>
    <row r="10" spans="1:14" ht="15" customHeight="1" x14ac:dyDescent="0.25">
      <c r="A10" s="148" t="s">
        <v>72</v>
      </c>
      <c r="B10" s="271" t="s">
        <v>73</v>
      </c>
      <c r="C10" s="271"/>
      <c r="D10" s="271"/>
      <c r="E10" s="149">
        <f>E11+E12+E13+E14</f>
        <v>27700</v>
      </c>
      <c r="F10" s="149">
        <f t="shared" ref="F10:G10" si="0">F11+F12+F13+F14</f>
        <v>5263</v>
      </c>
      <c r="G10" s="149">
        <f t="shared" si="0"/>
        <v>32963</v>
      </c>
    </row>
    <row r="11" spans="1:14" ht="15" customHeight="1" x14ac:dyDescent="0.25">
      <c r="A11" s="148" t="s">
        <v>183</v>
      </c>
      <c r="B11" s="283" t="s">
        <v>184</v>
      </c>
      <c r="C11" s="283"/>
      <c r="D11" s="283"/>
      <c r="E11" s="151">
        <v>0</v>
      </c>
      <c r="F11" s="152">
        <f t="shared" ref="F11:F24" si="1">E11*$F$7</f>
        <v>0</v>
      </c>
      <c r="G11" s="152">
        <f t="shared" ref="G11:G17" si="2">E11+F11</f>
        <v>0</v>
      </c>
    </row>
    <row r="12" spans="1:14" ht="15" customHeight="1" x14ac:dyDescent="0.25">
      <c r="A12" s="148" t="s">
        <v>185</v>
      </c>
      <c r="B12" s="281" t="s">
        <v>186</v>
      </c>
      <c r="C12" s="281"/>
      <c r="D12" s="281"/>
      <c r="E12" s="151">
        <v>27700</v>
      </c>
      <c r="F12" s="152">
        <v>5263</v>
      </c>
      <c r="G12" s="152">
        <f t="shared" si="2"/>
        <v>32963</v>
      </c>
    </row>
    <row r="13" spans="1:14" ht="15" customHeight="1" x14ac:dyDescent="0.25">
      <c r="A13" s="148" t="s">
        <v>189</v>
      </c>
      <c r="B13" s="281" t="s">
        <v>190</v>
      </c>
      <c r="C13" s="281"/>
      <c r="D13" s="281"/>
      <c r="E13" s="151">
        <v>0</v>
      </c>
      <c r="F13" s="152">
        <f t="shared" si="1"/>
        <v>0</v>
      </c>
      <c r="G13" s="152">
        <f t="shared" si="2"/>
        <v>0</v>
      </c>
    </row>
    <row r="14" spans="1:14" ht="15" customHeight="1" x14ac:dyDescent="0.25">
      <c r="A14" s="158" t="s">
        <v>191</v>
      </c>
      <c r="B14" s="281" t="s">
        <v>192</v>
      </c>
      <c r="C14" s="281"/>
      <c r="D14" s="281"/>
      <c r="E14" s="151">
        <f>E15+E16+E17</f>
        <v>0</v>
      </c>
      <c r="F14" s="152">
        <f t="shared" si="1"/>
        <v>0</v>
      </c>
      <c r="G14" s="152">
        <f t="shared" si="2"/>
        <v>0</v>
      </c>
    </row>
    <row r="15" spans="1:14" ht="15.75" customHeight="1" x14ac:dyDescent="0.25">
      <c r="A15" s="153" t="s">
        <v>193</v>
      </c>
      <c r="B15" s="282" t="s">
        <v>194</v>
      </c>
      <c r="C15" s="282"/>
      <c r="D15" s="282"/>
      <c r="E15" s="154">
        <v>0</v>
      </c>
      <c r="F15" s="155">
        <f t="shared" si="1"/>
        <v>0</v>
      </c>
      <c r="G15" s="155">
        <f t="shared" si="2"/>
        <v>0</v>
      </c>
      <c r="I15" s="156"/>
      <c r="J15" s="157"/>
    </row>
    <row r="16" spans="1:14" ht="15" customHeight="1" x14ac:dyDescent="0.25">
      <c r="A16" s="153" t="s">
        <v>195</v>
      </c>
      <c r="B16" s="282" t="s">
        <v>196</v>
      </c>
      <c r="C16" s="282"/>
      <c r="D16" s="282"/>
      <c r="E16" s="154">
        <v>0</v>
      </c>
      <c r="F16" s="155">
        <f t="shared" si="1"/>
        <v>0</v>
      </c>
      <c r="G16" s="155">
        <f t="shared" si="2"/>
        <v>0</v>
      </c>
      <c r="I16" s="156"/>
      <c r="J16" s="157"/>
    </row>
    <row r="17" spans="1:10" ht="15" customHeight="1" x14ac:dyDescent="0.25">
      <c r="A17" s="153" t="s">
        <v>197</v>
      </c>
      <c r="B17" s="282" t="s">
        <v>198</v>
      </c>
      <c r="C17" s="282"/>
      <c r="D17" s="282"/>
      <c r="E17" s="154">
        <v>0</v>
      </c>
      <c r="F17" s="155">
        <f t="shared" si="1"/>
        <v>0</v>
      </c>
      <c r="G17" s="155">
        <f t="shared" si="2"/>
        <v>0</v>
      </c>
      <c r="I17" s="156"/>
      <c r="J17" s="157"/>
    </row>
    <row r="18" spans="1:10" ht="15" customHeight="1" x14ac:dyDescent="0.25">
      <c r="A18" s="274" t="s">
        <v>199</v>
      </c>
      <c r="B18" s="274"/>
      <c r="C18" s="274"/>
      <c r="D18" s="274"/>
      <c r="E18" s="208">
        <f>E10</f>
        <v>27700</v>
      </c>
      <c r="F18" s="208">
        <f t="shared" ref="F18:G18" si="3">F10</f>
        <v>5263</v>
      </c>
      <c r="G18" s="208">
        <f t="shared" si="3"/>
        <v>32963</v>
      </c>
    </row>
    <row r="19" spans="1:10" ht="15.75" customHeight="1" x14ac:dyDescent="0.25">
      <c r="A19" s="159" t="s">
        <v>200</v>
      </c>
      <c r="B19" s="271" t="s">
        <v>75</v>
      </c>
      <c r="C19" s="271"/>
      <c r="D19" s="271"/>
      <c r="E19" s="151">
        <v>0</v>
      </c>
      <c r="F19" s="152">
        <v>0</v>
      </c>
      <c r="G19" s="152">
        <f>E19+F19</f>
        <v>0</v>
      </c>
    </row>
    <row r="20" spans="1:10" ht="15" customHeight="1" x14ac:dyDescent="0.25">
      <c r="A20" s="274" t="s">
        <v>201</v>
      </c>
      <c r="B20" s="274"/>
      <c r="C20" s="274"/>
      <c r="D20" s="274"/>
      <c r="E20" s="208">
        <f>E19</f>
        <v>0</v>
      </c>
      <c r="F20" s="208">
        <f t="shared" ref="F20:G20" si="4">F19</f>
        <v>0</v>
      </c>
      <c r="G20" s="208">
        <f t="shared" si="4"/>
        <v>0</v>
      </c>
    </row>
    <row r="21" spans="1:10" ht="30" customHeight="1" x14ac:dyDescent="0.25">
      <c r="A21" s="159" t="s">
        <v>202</v>
      </c>
      <c r="B21" s="271" t="s">
        <v>77</v>
      </c>
      <c r="C21" s="271"/>
      <c r="D21" s="271"/>
      <c r="E21" s="151">
        <v>0</v>
      </c>
      <c r="F21" s="152">
        <v>0</v>
      </c>
      <c r="G21" s="152">
        <f>E21+F21</f>
        <v>0</v>
      </c>
      <c r="J21" s="157"/>
    </row>
    <row r="22" spans="1:10" ht="31.5" customHeight="1" x14ac:dyDescent="0.25">
      <c r="A22" s="159" t="s">
        <v>203</v>
      </c>
      <c r="B22" s="271" t="s">
        <v>79</v>
      </c>
      <c r="C22" s="271"/>
      <c r="D22" s="271"/>
      <c r="E22" s="151">
        <v>0</v>
      </c>
      <c r="F22" s="152">
        <f t="shared" si="1"/>
        <v>0</v>
      </c>
      <c r="G22" s="152">
        <f>E22+F22</f>
        <v>0</v>
      </c>
    </row>
    <row r="23" spans="1:10" ht="15" customHeight="1" x14ac:dyDescent="0.25">
      <c r="A23" s="159" t="s">
        <v>204</v>
      </c>
      <c r="B23" s="272" t="s">
        <v>81</v>
      </c>
      <c r="C23" s="272"/>
      <c r="D23" s="272"/>
      <c r="E23" s="151">
        <v>0</v>
      </c>
      <c r="F23" s="152">
        <f t="shared" si="1"/>
        <v>0</v>
      </c>
      <c r="G23" s="152">
        <f>E23+F23</f>
        <v>0</v>
      </c>
    </row>
    <row r="24" spans="1:10" ht="15" customHeight="1" x14ac:dyDescent="0.25">
      <c r="A24" s="159" t="s">
        <v>205</v>
      </c>
      <c r="B24" s="273" t="s">
        <v>83</v>
      </c>
      <c r="C24" s="273"/>
      <c r="D24" s="273"/>
      <c r="E24" s="151">
        <v>0</v>
      </c>
      <c r="F24" s="152">
        <f t="shared" si="1"/>
        <v>0</v>
      </c>
      <c r="G24" s="152">
        <f>E24+F24</f>
        <v>0</v>
      </c>
    </row>
    <row r="25" spans="1:10" ht="15" customHeight="1" x14ac:dyDescent="0.25">
      <c r="A25" s="274" t="s">
        <v>206</v>
      </c>
      <c r="B25" s="274"/>
      <c r="C25" s="274"/>
      <c r="D25" s="274"/>
      <c r="E25" s="208">
        <f>E21+E22+E23+E24</f>
        <v>0</v>
      </c>
      <c r="F25" s="208">
        <f t="shared" ref="F25:G25" si="5">F21+F22+F23+F24</f>
        <v>0</v>
      </c>
      <c r="G25" s="208">
        <f t="shared" si="5"/>
        <v>0</v>
      </c>
    </row>
    <row r="26" spans="1:10" s="160" customFormat="1" ht="29.25" customHeight="1" x14ac:dyDescent="0.25">
      <c r="A26" s="275" t="s">
        <v>207</v>
      </c>
      <c r="B26" s="276"/>
      <c r="C26" s="276"/>
      <c r="D26" s="277"/>
      <c r="E26" s="210">
        <f>E18+E20+E25</f>
        <v>27700</v>
      </c>
      <c r="F26" s="210">
        <f t="shared" ref="F26:G26" si="6">F18+F20+F25</f>
        <v>5263</v>
      </c>
      <c r="G26" s="210">
        <f t="shared" si="6"/>
        <v>32963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65"/>
      <c r="B39" s="166"/>
      <c r="C39" s="167"/>
      <c r="D39" s="167"/>
      <c r="E39" s="168"/>
      <c r="G39" s="167"/>
    </row>
    <row r="40" spans="1:7" s="134" customFormat="1" ht="16.350000000000001" customHeight="1" x14ac:dyDescent="0.3">
      <c r="A40" s="165"/>
      <c r="B40" s="169" t="s">
        <v>208</v>
      </c>
      <c r="D40" s="170"/>
      <c r="E40" s="278" t="s">
        <v>209</v>
      </c>
      <c r="F40" s="278"/>
      <c r="G40" s="278"/>
    </row>
    <row r="41" spans="1:7" s="134" customFormat="1" ht="16.350000000000001" customHeight="1" x14ac:dyDescent="0.3">
      <c r="A41" s="165"/>
      <c r="B41" s="171" t="str">
        <f>'19.'!B89</f>
        <v>ORASUL DETA</v>
      </c>
      <c r="D41" s="172"/>
      <c r="E41" s="279" t="s">
        <v>210</v>
      </c>
      <c r="F41" s="279"/>
      <c r="G41" s="279"/>
    </row>
    <row r="42" spans="1:7" s="134" customFormat="1" ht="16.350000000000001" customHeight="1" x14ac:dyDescent="0.3">
      <c r="A42" s="165"/>
      <c r="C42" s="172"/>
      <c r="D42" s="172"/>
      <c r="E42" s="279"/>
      <c r="F42" s="279"/>
      <c r="G42" s="279"/>
    </row>
    <row r="43" spans="1:7" hidden="1" x14ac:dyDescent="0.25">
      <c r="A43" s="173" t="s">
        <v>211</v>
      </c>
      <c r="B43" s="174"/>
      <c r="C43" s="175"/>
      <c r="D43" s="175"/>
      <c r="E43" s="176"/>
      <c r="F43" s="177"/>
      <c r="G43" s="178"/>
    </row>
    <row r="44" spans="1:7" hidden="1" x14ac:dyDescent="0.25">
      <c r="A44" s="173"/>
      <c r="B44" s="174"/>
      <c r="C44" s="175"/>
      <c r="D44" s="175"/>
      <c r="E44" s="176"/>
      <c r="F44" s="177"/>
      <c r="G44" s="178"/>
    </row>
    <row r="45" spans="1:7" s="179" customFormat="1" ht="15" hidden="1" customHeight="1" x14ac:dyDescent="0.2">
      <c r="A45" s="280" t="s">
        <v>212</v>
      </c>
      <c r="B45" s="280"/>
      <c r="C45" s="280"/>
      <c r="D45" s="280"/>
      <c r="E45" s="280"/>
      <c r="F45" s="280"/>
      <c r="G45" s="280"/>
    </row>
    <row r="46" spans="1:7" s="182" customFormat="1" ht="15.75" hidden="1" customHeight="1" x14ac:dyDescent="0.25">
      <c r="A46" s="269" t="s">
        <v>213</v>
      </c>
      <c r="B46" s="269"/>
      <c r="C46" s="269"/>
      <c r="D46" s="269" t="s">
        <v>214</v>
      </c>
      <c r="E46" s="270" t="s">
        <v>215</v>
      </c>
      <c r="F46" s="180" t="s">
        <v>216</v>
      </c>
      <c r="G46" s="181" t="s">
        <v>217</v>
      </c>
    </row>
    <row r="47" spans="1:7" s="182" customFormat="1" ht="15.75" hidden="1" customHeight="1" x14ac:dyDescent="0.25">
      <c r="A47" s="269"/>
      <c r="B47" s="269"/>
      <c r="C47" s="269"/>
      <c r="D47" s="269"/>
      <c r="E47" s="270"/>
      <c r="F47" s="180" t="s">
        <v>218</v>
      </c>
      <c r="G47" s="180" t="s">
        <v>218</v>
      </c>
    </row>
    <row r="48" spans="1:7" s="182" customFormat="1" ht="15.75" hidden="1" customHeight="1" x14ac:dyDescent="0.25">
      <c r="A48" s="263" t="s">
        <v>219</v>
      </c>
      <c r="B48" s="263"/>
      <c r="C48" s="263"/>
      <c r="D48" s="263"/>
      <c r="E48" s="263"/>
      <c r="F48" s="263"/>
      <c r="G48" s="263"/>
    </row>
    <row r="49" spans="1:8" s="182" customFormat="1" ht="30.75" hidden="1" customHeight="1" x14ac:dyDescent="0.25">
      <c r="A49" s="261" t="s">
        <v>220</v>
      </c>
      <c r="B49" s="261"/>
      <c r="C49" s="261"/>
      <c r="D49" s="183" t="s">
        <v>126</v>
      </c>
      <c r="E49" s="184">
        <v>3548.92</v>
      </c>
      <c r="F49" s="185">
        <f>1.5*4.5</f>
        <v>6.75</v>
      </c>
      <c r="G49" s="185">
        <f t="shared" ref="G49:G54" si="7">E49*F49</f>
        <v>23955.21</v>
      </c>
    </row>
    <row r="50" spans="1:8" s="182" customFormat="1" hidden="1" x14ac:dyDescent="0.25">
      <c r="A50" s="261" t="s">
        <v>221</v>
      </c>
      <c r="B50" s="261"/>
      <c r="C50" s="261"/>
      <c r="D50" s="183" t="s">
        <v>126</v>
      </c>
      <c r="E50" s="184">
        <v>6.9</v>
      </c>
      <c r="F50" s="185">
        <v>140</v>
      </c>
      <c r="G50" s="185">
        <f t="shared" si="7"/>
        <v>966</v>
      </c>
    </row>
    <row r="51" spans="1:8" s="182" customFormat="1" ht="31.5" hidden="1" customHeight="1" x14ac:dyDescent="0.25">
      <c r="A51" s="264" t="s">
        <v>222</v>
      </c>
      <c r="B51" s="265"/>
      <c r="C51" s="265"/>
      <c r="D51" s="183" t="s">
        <v>126</v>
      </c>
      <c r="E51" s="184">
        <v>2952.58</v>
      </c>
      <c r="F51" s="185">
        <v>142</v>
      </c>
      <c r="G51" s="185">
        <f t="shared" si="7"/>
        <v>419266.36</v>
      </c>
      <c r="H51" s="186"/>
    </row>
    <row r="52" spans="1:8" s="182" customFormat="1" hidden="1" x14ac:dyDescent="0.25">
      <c r="A52" s="264" t="s">
        <v>223</v>
      </c>
      <c r="B52" s="265"/>
      <c r="C52" s="265"/>
      <c r="D52" s="183" t="s">
        <v>126</v>
      </c>
      <c r="E52" s="184">
        <v>96.51</v>
      </c>
      <c r="F52" s="185">
        <v>130</v>
      </c>
      <c r="G52" s="185">
        <f t="shared" si="7"/>
        <v>12546.300000000001</v>
      </c>
    </row>
    <row r="53" spans="1:8" s="182" customFormat="1" hidden="1" x14ac:dyDescent="0.25">
      <c r="A53" s="264" t="s">
        <v>224</v>
      </c>
      <c r="B53" s="265"/>
      <c r="C53" s="265"/>
      <c r="D53" s="183" t="s">
        <v>126</v>
      </c>
      <c r="E53" s="184">
        <v>197.94</v>
      </c>
      <c r="F53" s="185">
        <v>150</v>
      </c>
      <c r="G53" s="185">
        <f t="shared" si="7"/>
        <v>29691</v>
      </c>
    </row>
    <row r="54" spans="1:8" s="182" customFormat="1" hidden="1" x14ac:dyDescent="0.25">
      <c r="A54" s="264" t="s">
        <v>225</v>
      </c>
      <c r="B54" s="265"/>
      <c r="C54" s="265"/>
      <c r="D54" s="183" t="s">
        <v>226</v>
      </c>
      <c r="E54" s="184">
        <v>732.8</v>
      </c>
      <c r="F54" s="185">
        <v>11.1</v>
      </c>
      <c r="G54" s="185">
        <f t="shared" si="7"/>
        <v>8134.079999999999</v>
      </c>
    </row>
    <row r="55" spans="1:8" hidden="1" x14ac:dyDescent="0.25">
      <c r="A55" s="262" t="s">
        <v>227</v>
      </c>
      <c r="B55" s="262"/>
      <c r="C55" s="262"/>
      <c r="D55" s="262"/>
      <c r="E55" s="262"/>
      <c r="F55" s="262"/>
      <c r="G55" s="187">
        <f>SUM(G49:G54)</f>
        <v>494558.95</v>
      </c>
      <c r="H55" s="157"/>
    </row>
    <row r="56" spans="1:8" hidden="1" x14ac:dyDescent="0.25"/>
    <row r="57" spans="1:8" s="182" customFormat="1" ht="15.75" hidden="1" customHeight="1" x14ac:dyDescent="0.25">
      <c r="A57" s="266" t="s">
        <v>228</v>
      </c>
      <c r="B57" s="267"/>
      <c r="C57" s="267"/>
      <c r="D57" s="267"/>
      <c r="E57" s="267"/>
      <c r="F57" s="267"/>
      <c r="G57" s="268"/>
    </row>
    <row r="58" spans="1:8" s="182" customFormat="1" ht="30.75" hidden="1" customHeight="1" x14ac:dyDescent="0.25">
      <c r="A58" s="261" t="s">
        <v>229</v>
      </c>
      <c r="B58" s="261"/>
      <c r="C58" s="261"/>
      <c r="D58" s="183" t="s">
        <v>126</v>
      </c>
      <c r="E58" s="188">
        <v>539.85</v>
      </c>
      <c r="F58" s="185">
        <v>1.5</v>
      </c>
      <c r="G58" s="185">
        <f>E58*F58</f>
        <v>809.77500000000009</v>
      </c>
    </row>
    <row r="59" spans="1:8" s="182" customFormat="1" hidden="1" x14ac:dyDescent="0.25">
      <c r="A59" s="261" t="s">
        <v>230</v>
      </c>
      <c r="B59" s="261"/>
      <c r="C59" s="261"/>
      <c r="D59" s="183" t="s">
        <v>126</v>
      </c>
      <c r="E59" s="188">
        <f>E58</f>
        <v>539.85</v>
      </c>
      <c r="F59" s="189">
        <v>160</v>
      </c>
      <c r="G59" s="185">
        <f>E59*F59</f>
        <v>86376</v>
      </c>
    </row>
    <row r="60" spans="1:8" s="182" customFormat="1" hidden="1" x14ac:dyDescent="0.25">
      <c r="A60" s="264" t="s">
        <v>231</v>
      </c>
      <c r="B60" s="265"/>
      <c r="C60" s="265"/>
      <c r="D60" s="183" t="s">
        <v>126</v>
      </c>
      <c r="E60" s="188">
        <f>E59</f>
        <v>539.85</v>
      </c>
      <c r="F60" s="189">
        <v>20</v>
      </c>
      <c r="G60" s="185">
        <f>E60*F60</f>
        <v>10797</v>
      </c>
    </row>
    <row r="61" spans="1:8" hidden="1" x14ac:dyDescent="0.25">
      <c r="A61" s="262" t="str">
        <f>"TOTAL-"&amp;A57</f>
        <v>TOTAL-Reabilitare termică planșeu peste ultimul nivel</v>
      </c>
      <c r="B61" s="262"/>
      <c r="C61" s="262"/>
      <c r="D61" s="262"/>
      <c r="E61" s="262"/>
      <c r="F61" s="262"/>
      <c r="G61" s="187">
        <f>SUM(G58:G60)</f>
        <v>97982.774999999994</v>
      </c>
    </row>
    <row r="62" spans="1:8" hidden="1" x14ac:dyDescent="0.25"/>
    <row r="63" spans="1:8" s="182" customFormat="1" ht="15.75" hidden="1" customHeight="1" x14ac:dyDescent="0.25">
      <c r="A63" s="263" t="s">
        <v>232</v>
      </c>
      <c r="B63" s="263"/>
      <c r="C63" s="263"/>
      <c r="D63" s="263"/>
      <c r="E63" s="263"/>
      <c r="F63" s="263"/>
      <c r="G63" s="263"/>
    </row>
    <row r="64" spans="1:8" s="182" customFormat="1" hidden="1" x14ac:dyDescent="0.25">
      <c r="A64" s="261" t="s">
        <v>233</v>
      </c>
      <c r="B64" s="261"/>
      <c r="C64" s="261"/>
      <c r="D64" s="183" t="s">
        <v>126</v>
      </c>
      <c r="E64" s="188">
        <v>66.040000000000006</v>
      </c>
      <c r="F64" s="190">
        <f>48.73*1.05*1.05</f>
        <v>53.724825000000003</v>
      </c>
      <c r="G64" s="185">
        <f>E64*F64</f>
        <v>3547.9874430000004</v>
      </c>
    </row>
    <row r="65" spans="1:10" hidden="1" x14ac:dyDescent="0.25">
      <c r="A65" s="262" t="str">
        <f>"TOTAL-"&amp;A63</f>
        <v>TOTAL-Reabilitare termică planșeu peste subsol</v>
      </c>
      <c r="B65" s="262"/>
      <c r="C65" s="262"/>
      <c r="D65" s="262"/>
      <c r="E65" s="262"/>
      <c r="F65" s="262"/>
      <c r="G65" s="187">
        <f>SUM(G64:G64)</f>
        <v>3547.9874430000004</v>
      </c>
      <c r="H65" s="191"/>
    </row>
    <row r="66" spans="1:10" s="182" customFormat="1" ht="15.75" hidden="1" customHeight="1" x14ac:dyDescent="0.25">
      <c r="A66" s="192"/>
      <c r="B66" s="192"/>
      <c r="C66" s="192"/>
      <c r="D66" s="193"/>
      <c r="E66" s="194"/>
      <c r="F66" s="195"/>
      <c r="G66" s="195"/>
    </row>
    <row r="67" spans="1:10" s="182" customFormat="1" ht="15.75" hidden="1" customHeight="1" x14ac:dyDescent="0.25">
      <c r="A67" s="263" t="s">
        <v>234</v>
      </c>
      <c r="B67" s="263"/>
      <c r="C67" s="263"/>
      <c r="D67" s="263"/>
      <c r="E67" s="263"/>
      <c r="F67" s="263"/>
      <c r="G67" s="263"/>
    </row>
    <row r="68" spans="1:10" s="182" customFormat="1" hidden="1" x14ac:dyDescent="0.25">
      <c r="A68" s="261" t="s">
        <v>235</v>
      </c>
      <c r="B68" s="261"/>
      <c r="C68" s="261"/>
      <c r="D68" s="183" t="s">
        <v>126</v>
      </c>
      <c r="E68" s="188">
        <v>149.6</v>
      </c>
      <c r="F68" s="185">
        <v>30</v>
      </c>
      <c r="G68" s="185">
        <f>E68*F68</f>
        <v>4488</v>
      </c>
    </row>
    <row r="69" spans="1:10" s="182" customFormat="1" ht="31.5" hidden="1" customHeight="1" x14ac:dyDescent="0.25">
      <c r="A69" s="261" t="s">
        <v>236</v>
      </c>
      <c r="B69" s="261"/>
      <c r="C69" s="261"/>
      <c r="D69" s="183" t="s">
        <v>126</v>
      </c>
      <c r="E69" s="188">
        <f>E68</f>
        <v>149.6</v>
      </c>
      <c r="F69" s="185">
        <v>392</v>
      </c>
      <c r="G69" s="185">
        <f>E69*F69</f>
        <v>58643.199999999997</v>
      </c>
    </row>
    <row r="70" spans="1:10" hidden="1" x14ac:dyDescent="0.25">
      <c r="A70" s="262" t="str">
        <f>"TOTAL-"&amp;A67</f>
        <v>TOTAL-Reabilitare termică fațadă vitrată</v>
      </c>
      <c r="B70" s="262"/>
      <c r="C70" s="262"/>
      <c r="D70" s="262"/>
      <c r="E70" s="262"/>
      <c r="F70" s="262"/>
      <c r="G70" s="187">
        <f>SUM(G68:G69)</f>
        <v>63131.199999999997</v>
      </c>
    </row>
    <row r="71" spans="1:10" ht="15" hidden="1" customHeight="1" x14ac:dyDescent="0.25">
      <c r="B71" s="141"/>
    </row>
    <row r="72" spans="1:10" s="182" customFormat="1" ht="15.75" hidden="1" customHeight="1" x14ac:dyDescent="0.25">
      <c r="A72" s="263" t="s">
        <v>237</v>
      </c>
      <c r="B72" s="263"/>
      <c r="C72" s="263"/>
      <c r="D72" s="263"/>
      <c r="E72" s="263"/>
      <c r="F72" s="263"/>
      <c r="G72" s="263"/>
      <c r="H72" s="186"/>
      <c r="I72" s="186"/>
    </row>
    <row r="73" spans="1:10" s="182" customFormat="1" ht="31.5" hidden="1" customHeight="1" x14ac:dyDescent="0.25">
      <c r="A73" s="261" t="s">
        <v>238</v>
      </c>
      <c r="B73" s="261"/>
      <c r="C73" s="261"/>
      <c r="D73" s="196" t="s">
        <v>126</v>
      </c>
      <c r="E73" s="197">
        <f>E75</f>
        <v>3253.9300000000003</v>
      </c>
      <c r="F73" s="185">
        <v>3.04</v>
      </c>
      <c r="G73" s="185">
        <v>9888.1</v>
      </c>
      <c r="H73" s="198"/>
      <c r="I73" s="199"/>
    </row>
    <row r="74" spans="1:10" s="182" customFormat="1" ht="31.5" hidden="1" customHeight="1" x14ac:dyDescent="0.25">
      <c r="A74" s="261" t="s">
        <v>239</v>
      </c>
      <c r="B74" s="261"/>
      <c r="C74" s="261"/>
      <c r="D74" s="196" t="s">
        <v>126</v>
      </c>
      <c r="E74" s="197">
        <f>E73</f>
        <v>3253.9300000000003</v>
      </c>
      <c r="F74" s="185" t="e">
        <f>SUM(#REF!)*0.15*0.4/E74</f>
        <v>#REF!</v>
      </c>
      <c r="G74" s="185" t="e">
        <f>PRODUCT(F74,E74)</f>
        <v>#REF!</v>
      </c>
      <c r="H74" s="199"/>
      <c r="I74" s="199"/>
      <c r="J74" s="186"/>
    </row>
    <row r="75" spans="1:10" s="182" customFormat="1" ht="31.5" hidden="1" customHeight="1" x14ac:dyDescent="0.25">
      <c r="A75" s="261" t="s">
        <v>240</v>
      </c>
      <c r="B75" s="261"/>
      <c r="C75" s="261"/>
      <c r="D75" s="196" t="s">
        <v>126</v>
      </c>
      <c r="E75" s="197">
        <f>E51+E53+E52+E50</f>
        <v>3253.9300000000003</v>
      </c>
      <c r="F75" s="185" t="e">
        <f>SUM(#REF!)*0.15*0.5/E75</f>
        <v>#REF!</v>
      </c>
      <c r="G75" s="185" t="e">
        <f>PRODUCT(F75,E75)</f>
        <v>#REF!</v>
      </c>
      <c r="H75" s="198"/>
      <c r="I75" s="199"/>
    </row>
    <row r="76" spans="1:10" s="199" customFormat="1" hidden="1" x14ac:dyDescent="0.25">
      <c r="A76" s="256" t="str">
        <f>"TOTAL-"&amp;A72</f>
        <v xml:space="preserve">TOTAL-Cheltuieli conexe </v>
      </c>
      <c r="B76" s="256"/>
      <c r="C76" s="256"/>
      <c r="D76" s="256"/>
      <c r="E76" s="256"/>
      <c r="F76" s="256"/>
      <c r="G76" s="200" t="e">
        <f>SUM(G73:G75)</f>
        <v>#REF!</v>
      </c>
      <c r="H76" s="157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65"/>
      <c r="B80" s="166" t="s">
        <v>241</v>
      </c>
      <c r="C80" s="167"/>
      <c r="D80" s="167"/>
      <c r="E80" s="168"/>
      <c r="G80" s="167"/>
    </row>
    <row r="81" spans="1:7" s="134" customFormat="1" ht="16.350000000000001" hidden="1" customHeight="1" x14ac:dyDescent="0.3">
      <c r="A81" s="165"/>
      <c r="B81" s="169" t="s">
        <v>208</v>
      </c>
      <c r="D81" s="170"/>
      <c r="E81" s="257" t="s">
        <v>209</v>
      </c>
      <c r="F81" s="257"/>
      <c r="G81" s="257"/>
    </row>
    <row r="82" spans="1:7" s="134" customFormat="1" ht="16.350000000000001" hidden="1" customHeight="1" x14ac:dyDescent="0.3">
      <c r="A82" s="165"/>
      <c r="B82" s="169" t="s">
        <v>242</v>
      </c>
      <c r="D82" s="172"/>
      <c r="E82" s="258" t="s">
        <v>210</v>
      </c>
      <c r="F82" s="258"/>
      <c r="G82" s="258"/>
    </row>
    <row r="83" spans="1:7" s="134" customFormat="1" ht="16.350000000000001" hidden="1" customHeight="1" x14ac:dyDescent="0.3">
      <c r="A83" s="165"/>
      <c r="C83" s="172"/>
      <c r="D83" s="172"/>
      <c r="E83" s="258"/>
      <c r="F83" s="258"/>
      <c r="G83" s="258"/>
    </row>
    <row r="84" spans="1:7" s="147" customFormat="1" ht="16.350000000000001" hidden="1" customHeight="1" x14ac:dyDescent="0.25">
      <c r="A84" s="201"/>
      <c r="B84" s="202"/>
      <c r="C84" s="172"/>
      <c r="D84" s="172"/>
      <c r="E84" s="258"/>
      <c r="F84" s="258"/>
      <c r="G84" s="258"/>
    </row>
    <row r="85" spans="1:7" s="203" customFormat="1" hidden="1" x14ac:dyDescent="0.25">
      <c r="A85" s="259" t="s">
        <v>243</v>
      </c>
      <c r="B85" s="259"/>
      <c r="C85" s="259"/>
      <c r="D85" s="259"/>
      <c r="E85" s="259"/>
      <c r="F85" s="259"/>
      <c r="G85" s="259"/>
    </row>
    <row r="86" spans="1:7" s="203" customFormat="1" hidden="1" x14ac:dyDescent="0.25">
      <c r="A86" s="260" t="s">
        <v>244</v>
      </c>
      <c r="B86" s="260"/>
      <c r="C86" s="260"/>
      <c r="D86" s="260"/>
      <c r="E86" s="260"/>
      <c r="F86" s="260"/>
      <c r="G86" s="260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70866141732283472" right="0.11811023622047245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11</vt:i4>
      </vt:variant>
    </vt:vector>
  </HeadingPairs>
  <TitlesOfParts>
    <vt:vector size="29" baseType="lpstr">
      <vt:lpstr>19.</vt:lpstr>
      <vt:lpstr>DO 1</vt:lpstr>
      <vt:lpstr>DO 1.1</vt:lpstr>
      <vt:lpstr>DO 1.2</vt:lpstr>
      <vt:lpstr>DO 2</vt:lpstr>
      <vt:lpstr>DO 3</vt:lpstr>
      <vt:lpstr>DO 4</vt:lpstr>
      <vt:lpstr>DO 4.1</vt:lpstr>
      <vt:lpstr>DO 4.2</vt:lpstr>
      <vt:lpstr>F6</vt:lpstr>
      <vt:lpstr>B3 EL</vt:lpstr>
      <vt:lpstr>B3 NEEL</vt:lpstr>
      <vt:lpstr>P6</vt:lpstr>
      <vt:lpstr>A7</vt:lpstr>
      <vt:lpstr>A15</vt:lpstr>
      <vt:lpstr>B15</vt:lpstr>
      <vt:lpstr>B13</vt:lpstr>
      <vt:lpstr>19</vt:lpstr>
      <vt:lpstr>'19'!Print_Area</vt:lpstr>
      <vt:lpstr>'19.'!Print_Area</vt:lpstr>
      <vt:lpstr>'A15'!Print_Area</vt:lpstr>
      <vt:lpstr>'A7'!Print_Area</vt:lpstr>
      <vt:lpstr>'B13'!Print_Area</vt:lpstr>
      <vt:lpstr>'B15'!Print_Area</vt:lpstr>
      <vt:lpstr>'B3 EL'!Print_Area</vt:lpstr>
      <vt:lpstr>'B3 NEEL'!Print_Area</vt:lpstr>
      <vt:lpstr>'DO 1'!Print_Area</vt:lpstr>
      <vt:lpstr>'DO 4'!Print_Area</vt:lpstr>
      <vt:lpstr>'P6'!Print_Area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Anne-Marie Hoara</dc:creator>
  <cp:lastModifiedBy>Admin</cp:lastModifiedBy>
  <cp:lastPrinted>2025-01-23T07:46:58Z</cp:lastPrinted>
  <dcterms:created xsi:type="dcterms:W3CDTF">2024-01-25T11:07:57Z</dcterms:created>
  <dcterms:modified xsi:type="dcterms:W3CDTF">2025-01-23T07:47:20Z</dcterms:modified>
</cp:coreProperties>
</file>