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0Bwfq7Q19-lCSX2l4TzJIOGV6S0E\IRODA\Csilla\HOTARARI\2026\2_februarie_18_ord_7_\"/>
    </mc:Choice>
  </mc:AlternateContent>
  <xr:revisionPtr revIDLastSave="0" documentId="8_{641BB641-06C7-48DB-B6C0-3ABFE1E53B6F}" xr6:coauthVersionLast="47" xr6:coauthVersionMax="47" xr10:uidLastSave="{00000000-0000-0000-0000-000000000000}"/>
  <bookViews>
    <workbookView xWindow="-108" yWindow="-108" windowWidth="23256" windowHeight="12456" activeTab="3" xr2:uid="{BA18FD46-6B26-4B0A-8945-BE4A05DD402E}"/>
  </bookViews>
  <sheets>
    <sheet name="cernat_sus_sub_35" sheetId="4" r:id="rId1"/>
    <sheet name="cernat_sus_peste_35" sheetId="5" r:id="rId2"/>
    <sheet name="cernat_jos_sub_35" sheetId="7" r:id="rId3"/>
    <sheet name="cernat_jos_peste_35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L10" i="8"/>
  <c r="L11" i="8"/>
  <c r="L8" i="8"/>
  <c r="L9" i="7"/>
  <c r="L10" i="7"/>
  <c r="L11" i="7"/>
  <c r="L8" i="7"/>
  <c r="L9" i="5"/>
  <c r="L10" i="5"/>
  <c r="L11" i="5"/>
  <c r="L8" i="5"/>
  <c r="L9" i="4"/>
  <c r="L10" i="4"/>
  <c r="L11" i="4"/>
  <c r="L8" i="4"/>
  <c r="D9" i="7"/>
  <c r="D10" i="8"/>
  <c r="D9" i="8"/>
  <c r="D8" i="8"/>
  <c r="D11" i="8"/>
  <c r="E9" i="8" l="1"/>
  <c r="E10" i="8"/>
  <c r="E11" i="8"/>
  <c r="E8" i="8"/>
  <c r="G9" i="8"/>
  <c r="G10" i="8"/>
  <c r="G8" i="8"/>
  <c r="D11" i="7"/>
  <c r="F11" i="7" s="1"/>
  <c r="D10" i="7"/>
  <c r="F10" i="7" s="1"/>
  <c r="E9" i="7"/>
  <c r="D8" i="7"/>
  <c r="E8" i="7" s="1"/>
  <c r="D9" i="5"/>
  <c r="G9" i="5" s="1"/>
  <c r="D10" i="5"/>
  <c r="G10" i="5" s="1"/>
  <c r="D11" i="5"/>
  <c r="E11" i="5" s="1"/>
  <c r="D8" i="5"/>
  <c r="G8" i="5" s="1"/>
  <c r="D9" i="4"/>
  <c r="E9" i="4" s="1"/>
  <c r="D10" i="4"/>
  <c r="E10" i="4" s="1"/>
  <c r="D11" i="4"/>
  <c r="E11" i="4" s="1"/>
  <c r="D8" i="4"/>
  <c r="E8" i="4" s="1"/>
  <c r="E10" i="5" l="1"/>
  <c r="E9" i="5"/>
  <c r="E11" i="7"/>
  <c r="H11" i="7" s="1"/>
  <c r="I11" i="7" s="1"/>
  <c r="J11" i="7" s="1"/>
  <c r="E10" i="7"/>
  <c r="H10" i="7" s="1"/>
  <c r="I10" i="7" s="1"/>
  <c r="J10" i="7" s="1"/>
  <c r="E8" i="5"/>
  <c r="F11" i="8"/>
  <c r="F9" i="8"/>
  <c r="H9" i="8" s="1"/>
  <c r="I9" i="8" s="1"/>
  <c r="J9" i="8" s="1"/>
  <c r="G11" i="8"/>
  <c r="F8" i="8"/>
  <c r="F10" i="8"/>
  <c r="F8" i="7"/>
  <c r="H8" i="7" s="1"/>
  <c r="I8" i="7" s="1"/>
  <c r="J8" i="7" s="1"/>
  <c r="F9" i="7"/>
  <c r="H9" i="7" s="1"/>
  <c r="I9" i="7" s="1"/>
  <c r="J9" i="7" s="1"/>
  <c r="F8" i="5"/>
  <c r="F10" i="5"/>
  <c r="H10" i="5" s="1"/>
  <c r="I10" i="5" s="1"/>
  <c r="J10" i="5" s="1"/>
  <c r="F11" i="5"/>
  <c r="G11" i="5"/>
  <c r="F9" i="5"/>
  <c r="F10" i="4"/>
  <c r="F11" i="4"/>
  <c r="F8" i="4"/>
  <c r="O11" i="7" l="1"/>
  <c r="N11" i="7"/>
  <c r="M11" i="7"/>
  <c r="N9" i="7"/>
  <c r="M9" i="7"/>
  <c r="O9" i="7"/>
  <c r="N8" i="7"/>
  <c r="O8" i="7"/>
  <c r="M8" i="7"/>
  <c r="N10" i="7"/>
  <c r="M10" i="7"/>
  <c r="O10" i="7"/>
  <c r="O10" i="5"/>
  <c r="M10" i="5"/>
  <c r="N10" i="5"/>
  <c r="O9" i="8"/>
  <c r="M9" i="8"/>
  <c r="N9" i="8"/>
  <c r="H11" i="8"/>
  <c r="I11" i="8" s="1"/>
  <c r="J11" i="8" s="1"/>
  <c r="H8" i="8"/>
  <c r="I8" i="8" s="1"/>
  <c r="J8" i="8" s="1"/>
  <c r="H10" i="8"/>
  <c r="I10" i="8" s="1"/>
  <c r="J10" i="8" s="1"/>
  <c r="H8" i="5"/>
  <c r="I8" i="5" s="1"/>
  <c r="J8" i="5" s="1"/>
  <c r="M8" i="5" s="1"/>
  <c r="H11" i="5"/>
  <c r="I11" i="5" s="1"/>
  <c r="J11" i="5" s="1"/>
  <c r="H9" i="5"/>
  <c r="I9" i="5" s="1"/>
  <c r="J9" i="5" s="1"/>
  <c r="H10" i="4"/>
  <c r="I10" i="4" s="1"/>
  <c r="J10" i="4" s="1"/>
  <c r="H11" i="4"/>
  <c r="I11" i="4" s="1"/>
  <c r="J11" i="4" s="1"/>
  <c r="F9" i="4"/>
  <c r="O11" i="4" l="1"/>
  <c r="N11" i="4"/>
  <c r="M11" i="4"/>
  <c r="O10" i="4"/>
  <c r="N10" i="4"/>
  <c r="M10" i="4"/>
  <c r="O9" i="5"/>
  <c r="M9" i="5"/>
  <c r="N9" i="5"/>
  <c r="N8" i="5"/>
  <c r="O8" i="5"/>
  <c r="O11" i="5"/>
  <c r="M11" i="5"/>
  <c r="N11" i="5"/>
  <c r="O10" i="8"/>
  <c r="N10" i="8"/>
  <c r="M10" i="8"/>
  <c r="O11" i="8"/>
  <c r="M11" i="8"/>
  <c r="N11" i="8"/>
  <c r="H9" i="4"/>
  <c r="I9" i="4" s="1"/>
  <c r="J9" i="4" s="1"/>
  <c r="H8" i="4"/>
  <c r="I8" i="4" s="1"/>
  <c r="J8" i="4" s="1"/>
  <c r="O8" i="4" l="1"/>
  <c r="N8" i="4"/>
  <c r="M8" i="4"/>
  <c r="O9" i="4"/>
  <c r="M9" i="4"/>
  <c r="N9" i="4"/>
  <c r="M8" i="8"/>
  <c r="N8" i="8"/>
  <c r="O8" i="8"/>
</calcChain>
</file>

<file path=xl/sharedStrings.xml><?xml version="1.0" encoding="utf-8"?>
<sst xmlns="http://schemas.openxmlformats.org/spreadsheetml/2006/main" count="112" uniqueCount="34">
  <si>
    <t>Apart 2camere</t>
  </si>
  <si>
    <t>Apart 3camere</t>
  </si>
  <si>
    <t>Acd/ap</t>
  </si>
  <si>
    <t>Valoare de investiţie locuinţă</t>
  </si>
  <si>
    <t>Cheltuieli de administrare, întreţinere, reparaţii curente şi capitale</t>
  </si>
  <si>
    <t>Cotă autorităţi publice</t>
  </si>
  <si>
    <t>Chirie netă anuală</t>
  </si>
  <si>
    <t>Chiria lunară</t>
  </si>
  <si>
    <t>Ponderare rang localităţi</t>
  </si>
  <si>
    <t>Ponderare venituri</t>
  </si>
  <si>
    <t>Recuperarea investiţiei
(amortizare)</t>
  </si>
  <si>
    <t>4=2*1.5%</t>
  </si>
  <si>
    <t>5=2*0.50%</t>
  </si>
  <si>
    <t>6=3+4+5</t>
  </si>
  <si>
    <t>7=6/12</t>
  </si>
  <si>
    <t>8=7*rang(0.6)</t>
  </si>
  <si>
    <t>Numar de camere</t>
  </si>
  <si>
    <t>3=2/50</t>
  </si>
  <si>
    <t>TABEL DE CALCUL CHIRIE LOCUINTE ANL PENTRU PERSOANELE PESTE 35 DE ANI IN LOCALITATEA CERNATUL DE SUS</t>
  </si>
  <si>
    <t>TABEL DE CALCUL CHIRIE LOCUINTE ANL PENTRU PERSOANELE SUB 35 DE ANI IN LOCALITATEA CERNATUL DE SUS</t>
  </si>
  <si>
    <t>TABEL DE CALCUL CHIRIE LOCUINTE ANL PENTRU PERSOANELE SUB 35 DE ANI IN LOCALITATEA CERNATUL DE JOS</t>
  </si>
  <si>
    <t>TABEL DE CALCUL CHIRIE LOCUINTE ANL PENTRU PERSOANELE PESTE 35 DE ANI IN LOCALITATEA CERNATUL DE JOS</t>
  </si>
  <si>
    <t>Chiria anul anterior</t>
  </si>
  <si>
    <t>11=10*venit</t>
  </si>
  <si>
    <t>coef 0,8 (&lt;=2574)</t>
  </si>
  <si>
    <t>coef 0,9 (&gt;2574&lt;=5148)</t>
  </si>
  <si>
    <t>coef 1,0 (&gt;5148)</t>
  </si>
  <si>
    <t>coef 0,9 (&gt;2574 &lt;=5148)</t>
  </si>
  <si>
    <t>coef 0,9 (&gt;2574 &lt;= 5148)</t>
  </si>
  <si>
    <t>Garsonieră tip 1</t>
  </si>
  <si>
    <t>Garsonieră tip 2</t>
  </si>
  <si>
    <t>10=9+9*7.3%</t>
  </si>
  <si>
    <t>Chiria netă anuală actualizată cu rata inflaţiei (7.3%) - lei</t>
  </si>
  <si>
    <t>Chiria netă anuală actualizată cu rata inflaţiei 7.3%) -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</si>
</sst>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4" fillId="0" borderId="1" xfId="0" applyFont="1" applyBorder="1"/>
    <xf numFmtId="1" fontId="4" fillId="0" borderId="0" xfId="0" applyNumberFormat="1" applyFont="1"/>
    <xf numFmtId="0" fontId="3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CD64-B07E-47C3-8002-45D626A9D50D}">
  <sheetPr>
    <pageSetUpPr fitToPage="1"/>
  </sheetPr>
  <dimension ref="B2:O13"/>
  <sheetViews>
    <sheetView zoomScaleNormal="100" workbookViewId="0">
      <selection activeCell="I21" sqref="I21"/>
    </sheetView>
  </sheetViews>
  <sheetFormatPr defaultRowHeight="13.2" x14ac:dyDescent="0.25"/>
  <cols>
    <col min="1" max="1" width="8.88671875" style="5"/>
    <col min="2" max="2" width="12.6640625" style="5" customWidth="1"/>
    <col min="3" max="3" width="8.88671875" style="5"/>
    <col min="4" max="4" width="11.109375" style="5" customWidth="1"/>
    <col min="5" max="5" width="12.77734375" style="19" customWidth="1"/>
    <col min="6" max="6" width="19.109375" style="20" customWidth="1"/>
    <col min="7" max="7" width="12" style="19" customWidth="1"/>
    <col min="8" max="8" width="12" style="5" customWidth="1"/>
    <col min="9" max="9" width="10.5546875" style="20" customWidth="1"/>
    <col min="10" max="10" width="13.5546875" style="20" customWidth="1"/>
    <col min="11" max="11" width="12.44140625" style="20" customWidth="1"/>
    <col min="12" max="12" width="17" style="20" customWidth="1"/>
    <col min="13" max="13" width="10.88671875" style="5" customWidth="1"/>
    <col min="14" max="14" width="13.6640625" style="5" customWidth="1"/>
    <col min="15" max="15" width="11.6640625" style="5" customWidth="1"/>
    <col min="16" max="16384" width="8.88671875" style="5"/>
  </cols>
  <sheetData>
    <row r="2" spans="2:15" s="2" customFormat="1" ht="15.6" x14ac:dyDescent="0.25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s="2" customForma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5" s="2" customForma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15" ht="52.8" x14ac:dyDescent="0.25">
      <c r="B5" s="6" t="s">
        <v>16</v>
      </c>
      <c r="C5" s="7" t="s">
        <v>2</v>
      </c>
      <c r="D5" s="6" t="s">
        <v>3</v>
      </c>
      <c r="E5" s="8" t="s">
        <v>10</v>
      </c>
      <c r="F5" s="9" t="s">
        <v>4</v>
      </c>
      <c r="G5" s="8" t="s">
        <v>5</v>
      </c>
      <c r="H5" s="6" t="s">
        <v>6</v>
      </c>
      <c r="I5" s="8" t="s">
        <v>7</v>
      </c>
      <c r="J5" s="8" t="s">
        <v>8</v>
      </c>
      <c r="K5" s="8" t="s">
        <v>22</v>
      </c>
      <c r="L5" s="8" t="s">
        <v>32</v>
      </c>
      <c r="M5" s="28" t="s">
        <v>9</v>
      </c>
      <c r="N5" s="28"/>
      <c r="O5" s="28"/>
    </row>
    <row r="6" spans="2:15" s="10" customFormat="1" x14ac:dyDescent="0.3">
      <c r="B6" s="32">
        <v>0</v>
      </c>
      <c r="C6" s="34">
        <v>1</v>
      </c>
      <c r="D6" s="34">
        <v>2</v>
      </c>
      <c r="E6" s="34" t="s">
        <v>17</v>
      </c>
      <c r="F6" s="36" t="s">
        <v>11</v>
      </c>
      <c r="G6" s="36" t="s">
        <v>12</v>
      </c>
      <c r="H6" s="38" t="s">
        <v>13</v>
      </c>
      <c r="I6" s="39" t="s">
        <v>14</v>
      </c>
      <c r="J6" s="26" t="s">
        <v>15</v>
      </c>
      <c r="K6" s="41">
        <v>9</v>
      </c>
      <c r="L6" s="26" t="s">
        <v>31</v>
      </c>
      <c r="M6" s="29" t="s">
        <v>23</v>
      </c>
      <c r="N6" s="30"/>
      <c r="O6" s="31"/>
    </row>
    <row r="7" spans="2:15" s="10" customFormat="1" ht="34.799999999999997" customHeight="1" x14ac:dyDescent="0.3">
      <c r="B7" s="33"/>
      <c r="C7" s="35"/>
      <c r="D7" s="35"/>
      <c r="E7" s="35"/>
      <c r="F7" s="37"/>
      <c r="G7" s="37"/>
      <c r="H7" s="38"/>
      <c r="I7" s="40"/>
      <c r="J7" s="27"/>
      <c r="K7" s="42"/>
      <c r="L7" s="27"/>
      <c r="M7" s="15" t="s">
        <v>24</v>
      </c>
      <c r="N7" s="15" t="s">
        <v>25</v>
      </c>
      <c r="O7" s="15" t="s">
        <v>26</v>
      </c>
    </row>
    <row r="8" spans="2:15" x14ac:dyDescent="0.25">
      <c r="B8" s="16" t="s">
        <v>29</v>
      </c>
      <c r="C8" s="17">
        <v>46.08</v>
      </c>
      <c r="D8" s="18">
        <f>C8*1758</f>
        <v>81008.639999999999</v>
      </c>
      <c r="E8" s="18">
        <f>D8/50</f>
        <v>1620.1728000000001</v>
      </c>
      <c r="F8" s="18">
        <f>D8*1.5%</f>
        <v>1215.1296</v>
      </c>
      <c r="G8" s="18">
        <v>0</v>
      </c>
      <c r="H8" s="18">
        <f>E8+F8+G8</f>
        <v>2835.3024</v>
      </c>
      <c r="I8" s="18">
        <f>H8/12</f>
        <v>236.27520000000001</v>
      </c>
      <c r="J8" s="18">
        <f>I8*0.6</f>
        <v>141.76512</v>
      </c>
      <c r="K8" s="18">
        <v>188.08</v>
      </c>
      <c r="L8" s="18">
        <f>K8+K8*7.3%</f>
        <v>201.80984000000001</v>
      </c>
      <c r="M8" s="11">
        <f>L8*0.8</f>
        <v>161.44787200000002</v>
      </c>
      <c r="N8" s="11">
        <f>L8*0.9</f>
        <v>181.62885600000001</v>
      </c>
      <c r="O8" s="11">
        <f>L8*1</f>
        <v>201.80984000000001</v>
      </c>
    </row>
    <row r="9" spans="2:15" x14ac:dyDescent="0.25">
      <c r="B9" s="16" t="s">
        <v>30</v>
      </c>
      <c r="C9" s="17">
        <v>44.61</v>
      </c>
      <c r="D9" s="18">
        <f t="shared" ref="D9:D11" si="0">C9*1758</f>
        <v>78424.38</v>
      </c>
      <c r="E9" s="18">
        <f t="shared" ref="E9:E11" si="1">D9/50</f>
        <v>1568.4876000000002</v>
      </c>
      <c r="F9" s="18">
        <f t="shared" ref="F9:F11" si="2">D9*1.5%</f>
        <v>1176.3657000000001</v>
      </c>
      <c r="G9" s="18">
        <v>0</v>
      </c>
      <c r="H9" s="18">
        <f t="shared" ref="H9:H11" si="3">E9+F9+G9</f>
        <v>2744.8533000000002</v>
      </c>
      <c r="I9" s="18">
        <f>H9/12</f>
        <v>228.73777500000003</v>
      </c>
      <c r="J9" s="18">
        <f t="shared" ref="J9:J11" si="4">I9*0.6</f>
        <v>137.24266500000002</v>
      </c>
      <c r="K9" s="18">
        <v>182.09</v>
      </c>
      <c r="L9" s="18">
        <f t="shared" ref="L9:L11" si="5">K9+K9*7.3%</f>
        <v>195.38257000000002</v>
      </c>
      <c r="M9" s="11">
        <f t="shared" ref="M9:M11" si="6">L9*0.8</f>
        <v>156.30605600000001</v>
      </c>
      <c r="N9" s="11">
        <f t="shared" ref="N9:N11" si="7">L9*0.9</f>
        <v>175.84431300000003</v>
      </c>
      <c r="O9" s="11">
        <f t="shared" ref="O9:O11" si="8">L9*1</f>
        <v>195.38257000000002</v>
      </c>
    </row>
    <row r="10" spans="2:15" x14ac:dyDescent="0.25">
      <c r="B10" s="16" t="s">
        <v>0</v>
      </c>
      <c r="C10" s="17">
        <v>70.209999999999994</v>
      </c>
      <c r="D10" s="18">
        <f t="shared" si="0"/>
        <v>123429.18</v>
      </c>
      <c r="E10" s="18">
        <f t="shared" si="1"/>
        <v>2468.5835999999999</v>
      </c>
      <c r="F10" s="18">
        <f t="shared" si="2"/>
        <v>1851.4376999999997</v>
      </c>
      <c r="G10" s="18">
        <v>0</v>
      </c>
      <c r="H10" s="18">
        <f t="shared" si="3"/>
        <v>4320.0212999999994</v>
      </c>
      <c r="I10" s="18">
        <f>H10/12</f>
        <v>360.00177499999995</v>
      </c>
      <c r="J10" s="18">
        <f t="shared" si="4"/>
        <v>216.00106499999995</v>
      </c>
      <c r="K10" s="18">
        <v>286.57</v>
      </c>
      <c r="L10" s="18">
        <f t="shared" si="5"/>
        <v>307.48960999999997</v>
      </c>
      <c r="M10" s="11">
        <f t="shared" si="6"/>
        <v>245.99168799999998</v>
      </c>
      <c r="N10" s="11">
        <f t="shared" si="7"/>
        <v>276.74064899999996</v>
      </c>
      <c r="O10" s="11">
        <f t="shared" si="8"/>
        <v>307.48960999999997</v>
      </c>
    </row>
    <row r="11" spans="2:15" x14ac:dyDescent="0.25">
      <c r="B11" s="16" t="s">
        <v>1</v>
      </c>
      <c r="C11" s="17">
        <v>82.74</v>
      </c>
      <c r="D11" s="18">
        <f t="shared" si="0"/>
        <v>145456.91999999998</v>
      </c>
      <c r="E11" s="18">
        <f t="shared" si="1"/>
        <v>2909.1383999999998</v>
      </c>
      <c r="F11" s="18">
        <f t="shared" si="2"/>
        <v>2181.8537999999999</v>
      </c>
      <c r="G11" s="18">
        <v>0</v>
      </c>
      <c r="H11" s="18">
        <f t="shared" si="3"/>
        <v>5090.9921999999997</v>
      </c>
      <c r="I11" s="18">
        <f>H11/12</f>
        <v>424.24934999999999</v>
      </c>
      <c r="J11" s="18">
        <f t="shared" si="4"/>
        <v>254.54960999999997</v>
      </c>
      <c r="K11" s="18">
        <v>337.71</v>
      </c>
      <c r="L11" s="18">
        <f t="shared" si="5"/>
        <v>362.36282999999997</v>
      </c>
      <c r="M11" s="11">
        <f t="shared" si="6"/>
        <v>289.890264</v>
      </c>
      <c r="N11" s="11">
        <f t="shared" si="7"/>
        <v>326.12654699999996</v>
      </c>
      <c r="O11" s="11">
        <f t="shared" si="8"/>
        <v>362.36282999999997</v>
      </c>
    </row>
    <row r="12" spans="2:15" x14ac:dyDescent="0.25">
      <c r="C12" s="10"/>
      <c r="D12" s="19"/>
      <c r="F12" s="19"/>
      <c r="H12" s="19"/>
      <c r="I12" s="19"/>
      <c r="J12" s="19"/>
      <c r="K12" s="19"/>
      <c r="L12" s="19"/>
      <c r="M12" s="19"/>
      <c r="N12" s="19"/>
      <c r="O12" s="19"/>
    </row>
    <row r="13" spans="2:15" x14ac:dyDescent="0.25">
      <c r="C13" s="10"/>
      <c r="D13" s="19"/>
      <c r="F13" s="19"/>
      <c r="H13" s="19"/>
      <c r="I13" s="19"/>
      <c r="J13" s="19"/>
      <c r="K13" s="19"/>
      <c r="L13" s="19"/>
      <c r="M13" s="19"/>
      <c r="N13" s="19"/>
      <c r="O13" s="19"/>
    </row>
  </sheetData>
  <mergeCells count="14">
    <mergeCell ref="B2:O2"/>
    <mergeCell ref="J6:J7"/>
    <mergeCell ref="M5:O5"/>
    <mergeCell ref="M6:O6"/>
    <mergeCell ref="B6:B7"/>
    <mergeCell ref="C6:C7"/>
    <mergeCell ref="D6:D7"/>
    <mergeCell ref="E6:E7"/>
    <mergeCell ref="F6:F7"/>
    <mergeCell ref="G6:G7"/>
    <mergeCell ref="H6:H7"/>
    <mergeCell ref="I6:I7"/>
    <mergeCell ref="K6:K7"/>
    <mergeCell ref="L6:L7"/>
  </mergeCells>
  <phoneticPr fontId="1" type="noConversion"/>
  <pageMargins left="0.25" right="0.25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A6BE-C3E3-45A0-84B6-657157B13CF2}">
  <sheetPr>
    <pageSetUpPr fitToPage="1"/>
  </sheetPr>
  <dimension ref="B2:O11"/>
  <sheetViews>
    <sheetView workbookViewId="0">
      <selection activeCell="L5" sqref="L5"/>
    </sheetView>
  </sheetViews>
  <sheetFormatPr defaultRowHeight="13.2" x14ac:dyDescent="0.25"/>
  <cols>
    <col min="1" max="1" width="8.88671875" style="5"/>
    <col min="2" max="2" width="13.77734375" style="5" customWidth="1"/>
    <col min="3" max="3" width="8.88671875" style="5"/>
    <col min="4" max="4" width="14" style="5" customWidth="1"/>
    <col min="5" max="5" width="13.6640625" style="19" customWidth="1"/>
    <col min="6" max="6" width="19.6640625" style="20" customWidth="1"/>
    <col min="7" max="7" width="12" style="19" customWidth="1"/>
    <col min="8" max="8" width="12" style="5" customWidth="1"/>
    <col min="9" max="9" width="10.5546875" style="20" customWidth="1"/>
    <col min="10" max="10" width="13.5546875" style="20" customWidth="1"/>
    <col min="11" max="11" width="13" style="20" customWidth="1"/>
    <col min="12" max="12" width="17.5546875" style="20" customWidth="1"/>
    <col min="13" max="13" width="10.44140625" style="5" customWidth="1"/>
    <col min="14" max="14" width="14" style="5" customWidth="1"/>
    <col min="15" max="15" width="11.6640625" style="5" customWidth="1"/>
    <col min="16" max="16384" width="8.88671875" style="5"/>
  </cols>
  <sheetData>
    <row r="2" spans="2:15" s="1" customFormat="1" ht="15.6" x14ac:dyDescent="0.3">
      <c r="B2" s="25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s="2" customFormat="1" x14ac:dyDescent="0.25">
      <c r="E3" s="3"/>
      <c r="F3" s="4"/>
      <c r="G3" s="3"/>
      <c r="I3" s="4"/>
      <c r="J3" s="4"/>
      <c r="K3" s="4"/>
      <c r="L3" s="4"/>
    </row>
    <row r="5" spans="2:15" ht="52.8" x14ac:dyDescent="0.25">
      <c r="B5" s="6" t="s">
        <v>16</v>
      </c>
      <c r="C5" s="7" t="s">
        <v>2</v>
      </c>
      <c r="D5" s="6" t="s">
        <v>3</v>
      </c>
      <c r="E5" s="8" t="s">
        <v>10</v>
      </c>
      <c r="F5" s="9" t="s">
        <v>4</v>
      </c>
      <c r="G5" s="8" t="s">
        <v>5</v>
      </c>
      <c r="H5" s="6" t="s">
        <v>6</v>
      </c>
      <c r="I5" s="8" t="s">
        <v>7</v>
      </c>
      <c r="J5" s="8" t="s">
        <v>8</v>
      </c>
      <c r="K5" s="8" t="s">
        <v>22</v>
      </c>
      <c r="L5" s="8" t="s">
        <v>32</v>
      </c>
      <c r="M5" s="28" t="s">
        <v>9</v>
      </c>
      <c r="N5" s="28"/>
      <c r="O5" s="28"/>
    </row>
    <row r="6" spans="2:15" s="10" customFormat="1" x14ac:dyDescent="0.3">
      <c r="B6" s="32">
        <v>0</v>
      </c>
      <c r="C6" s="34">
        <v>1</v>
      </c>
      <c r="D6" s="34">
        <v>2</v>
      </c>
      <c r="E6" s="34" t="s">
        <v>17</v>
      </c>
      <c r="F6" s="36" t="s">
        <v>11</v>
      </c>
      <c r="G6" s="36" t="s">
        <v>12</v>
      </c>
      <c r="H6" s="38" t="s">
        <v>13</v>
      </c>
      <c r="I6" s="39" t="s">
        <v>14</v>
      </c>
      <c r="J6" s="26" t="s">
        <v>15</v>
      </c>
      <c r="K6" s="41">
        <v>9</v>
      </c>
      <c r="L6" s="26" t="s">
        <v>31</v>
      </c>
      <c r="M6" s="29" t="s">
        <v>23</v>
      </c>
      <c r="N6" s="30"/>
      <c r="O6" s="31"/>
    </row>
    <row r="7" spans="2:15" s="10" customFormat="1" ht="34.799999999999997" customHeight="1" x14ac:dyDescent="0.3">
      <c r="B7" s="33"/>
      <c r="C7" s="35"/>
      <c r="D7" s="35"/>
      <c r="E7" s="35"/>
      <c r="F7" s="37"/>
      <c r="G7" s="37"/>
      <c r="H7" s="38"/>
      <c r="I7" s="40"/>
      <c r="J7" s="27"/>
      <c r="K7" s="42"/>
      <c r="L7" s="27"/>
      <c r="M7" s="15" t="s">
        <v>24</v>
      </c>
      <c r="N7" s="15" t="s">
        <v>27</v>
      </c>
      <c r="O7" s="15" t="s">
        <v>26</v>
      </c>
    </row>
    <row r="8" spans="2:15" x14ac:dyDescent="0.25">
      <c r="B8" s="16" t="s">
        <v>29</v>
      </c>
      <c r="C8" s="17">
        <v>46.08</v>
      </c>
      <c r="D8" s="18">
        <f>C8*1758</f>
        <v>81008.639999999999</v>
      </c>
      <c r="E8" s="18">
        <f>D8/50</f>
        <v>1620.1728000000001</v>
      </c>
      <c r="F8" s="18">
        <f>D8*1.5%</f>
        <v>1215.1296</v>
      </c>
      <c r="G8" s="18">
        <f>D8*0.5%</f>
        <v>405.04320000000001</v>
      </c>
      <c r="H8" s="18">
        <f>E8+F8+G8</f>
        <v>3240.3456000000001</v>
      </c>
      <c r="I8" s="18">
        <f>H8/12</f>
        <v>270.02879999999999</v>
      </c>
      <c r="J8" s="18">
        <f>I8*0.6</f>
        <v>162.01728</v>
      </c>
      <c r="K8" s="18">
        <v>214.95</v>
      </c>
      <c r="L8" s="18">
        <f>K8+K8*7.3%</f>
        <v>230.64134999999999</v>
      </c>
      <c r="M8" s="11">
        <f>L8*0.8</f>
        <v>184.51308</v>
      </c>
      <c r="N8" s="11">
        <f>L8*0.9</f>
        <v>207.577215</v>
      </c>
      <c r="O8" s="11">
        <f>L8*1</f>
        <v>230.64134999999999</v>
      </c>
    </row>
    <row r="9" spans="2:15" x14ac:dyDescent="0.25">
      <c r="B9" s="16" t="s">
        <v>30</v>
      </c>
      <c r="C9" s="17">
        <v>44.61</v>
      </c>
      <c r="D9" s="18">
        <f t="shared" ref="D9:D11" si="0">C9*1758</f>
        <v>78424.38</v>
      </c>
      <c r="E9" s="18">
        <f t="shared" ref="E9:E11" si="1">D9/50</f>
        <v>1568.4876000000002</v>
      </c>
      <c r="F9" s="18">
        <f t="shared" ref="F9:F11" si="2">D9*1.5%</f>
        <v>1176.3657000000001</v>
      </c>
      <c r="G9" s="18">
        <f t="shared" ref="G9:G11" si="3">D9*0.5%</f>
        <v>392.12190000000004</v>
      </c>
      <c r="H9" s="18">
        <f t="shared" ref="H9:H11" si="4">E9+F9+G9</f>
        <v>3136.9752000000003</v>
      </c>
      <c r="I9" s="18">
        <f>H9/12</f>
        <v>261.41460000000001</v>
      </c>
      <c r="J9" s="18">
        <f t="shared" ref="J9:J11" si="5">I9*0.6</f>
        <v>156.84876</v>
      </c>
      <c r="K9" s="18">
        <v>208.1</v>
      </c>
      <c r="L9" s="18">
        <f t="shared" ref="L9:L11" si="6">K9+K9*7.3%</f>
        <v>223.29129999999998</v>
      </c>
      <c r="M9" s="11">
        <f t="shared" ref="M9:M11" si="7">L9*0.8</f>
        <v>178.63303999999999</v>
      </c>
      <c r="N9" s="11">
        <f t="shared" ref="N9:N11" si="8">L9*0.9</f>
        <v>200.96216999999999</v>
      </c>
      <c r="O9" s="11">
        <f t="shared" ref="O9:O11" si="9">L9*1</f>
        <v>223.29129999999998</v>
      </c>
    </row>
    <row r="10" spans="2:15" x14ac:dyDescent="0.25">
      <c r="B10" s="16" t="s">
        <v>0</v>
      </c>
      <c r="C10" s="17">
        <v>70.209999999999994</v>
      </c>
      <c r="D10" s="18">
        <f t="shared" si="0"/>
        <v>123429.18</v>
      </c>
      <c r="E10" s="18">
        <f t="shared" si="1"/>
        <v>2468.5835999999999</v>
      </c>
      <c r="F10" s="18">
        <f t="shared" si="2"/>
        <v>1851.4376999999997</v>
      </c>
      <c r="G10" s="18">
        <f t="shared" si="3"/>
        <v>617.14589999999998</v>
      </c>
      <c r="H10" s="18">
        <f t="shared" si="4"/>
        <v>4937.1671999999999</v>
      </c>
      <c r="I10" s="18">
        <f>H10/12</f>
        <v>411.43059999999997</v>
      </c>
      <c r="J10" s="18">
        <f t="shared" si="5"/>
        <v>246.85835999999998</v>
      </c>
      <c r="K10" s="18">
        <v>327.51</v>
      </c>
      <c r="L10" s="18">
        <f t="shared" si="6"/>
        <v>351.41822999999999</v>
      </c>
      <c r="M10" s="11">
        <f t="shared" si="7"/>
        <v>281.13458400000002</v>
      </c>
      <c r="N10" s="11">
        <f t="shared" si="8"/>
        <v>316.27640700000001</v>
      </c>
      <c r="O10" s="11">
        <f t="shared" si="9"/>
        <v>351.41822999999999</v>
      </c>
    </row>
    <row r="11" spans="2:15" x14ac:dyDescent="0.25">
      <c r="B11" s="16" t="s">
        <v>1</v>
      </c>
      <c r="C11" s="17">
        <v>82.74</v>
      </c>
      <c r="D11" s="18">
        <f t="shared" si="0"/>
        <v>145456.91999999998</v>
      </c>
      <c r="E11" s="18">
        <f t="shared" si="1"/>
        <v>2909.1383999999998</v>
      </c>
      <c r="F11" s="18">
        <f t="shared" si="2"/>
        <v>2181.8537999999999</v>
      </c>
      <c r="G11" s="18">
        <f t="shared" si="3"/>
        <v>727.28459999999995</v>
      </c>
      <c r="H11" s="18">
        <f t="shared" si="4"/>
        <v>5818.2767999999996</v>
      </c>
      <c r="I11" s="18">
        <f>H11/12</f>
        <v>484.85639999999995</v>
      </c>
      <c r="J11" s="18">
        <f t="shared" si="5"/>
        <v>290.91383999999994</v>
      </c>
      <c r="K11" s="18">
        <v>385.96</v>
      </c>
      <c r="L11" s="18">
        <f t="shared" si="6"/>
        <v>414.13507999999996</v>
      </c>
      <c r="M11" s="11">
        <f t="shared" si="7"/>
        <v>331.308064</v>
      </c>
      <c r="N11" s="11">
        <f t="shared" si="8"/>
        <v>372.72157199999998</v>
      </c>
      <c r="O11" s="11">
        <f t="shared" si="9"/>
        <v>414.13507999999996</v>
      </c>
    </row>
  </sheetData>
  <mergeCells count="14">
    <mergeCell ref="B2:O2"/>
    <mergeCell ref="K6:K7"/>
    <mergeCell ref="M6:O6"/>
    <mergeCell ref="M5:O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phoneticPr fontId="1" type="noConversion"/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19BF-87C5-4C75-A1C1-25559E87BBB4}">
  <sheetPr>
    <pageSetUpPr fitToPage="1"/>
  </sheetPr>
  <dimension ref="B2:O12"/>
  <sheetViews>
    <sheetView workbookViewId="0">
      <selection activeCell="L17" sqref="L17"/>
    </sheetView>
  </sheetViews>
  <sheetFormatPr defaultRowHeight="13.2" x14ac:dyDescent="0.25"/>
  <cols>
    <col min="1" max="1" width="8.88671875" style="5"/>
    <col min="2" max="2" width="13.21875" style="5" customWidth="1"/>
    <col min="3" max="3" width="8.88671875" style="5"/>
    <col min="4" max="4" width="13.5546875" style="5" customWidth="1"/>
    <col min="5" max="5" width="14" style="19" customWidth="1"/>
    <col min="6" max="6" width="19.44140625" style="20" customWidth="1"/>
    <col min="7" max="7" width="12" style="19" customWidth="1"/>
    <col min="8" max="8" width="12" style="5" customWidth="1"/>
    <col min="9" max="9" width="10.5546875" style="20" customWidth="1"/>
    <col min="10" max="10" width="13.5546875" style="20" customWidth="1"/>
    <col min="11" max="11" width="12.33203125" style="20" customWidth="1"/>
    <col min="12" max="12" width="17.5546875" style="20" customWidth="1"/>
    <col min="13" max="13" width="10.77734375" style="5" customWidth="1"/>
    <col min="14" max="14" width="14.109375" style="5" customWidth="1"/>
    <col min="15" max="15" width="10.6640625" style="5" customWidth="1"/>
    <col min="16" max="16384" width="8.88671875" style="5"/>
  </cols>
  <sheetData>
    <row r="2" spans="2:15" s="1" customFormat="1" ht="15.6" x14ac:dyDescent="0.3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s="2" customForma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5" spans="2:15" ht="52.8" x14ac:dyDescent="0.25">
      <c r="B5" s="6" t="s">
        <v>16</v>
      </c>
      <c r="C5" s="7" t="s">
        <v>2</v>
      </c>
      <c r="D5" s="6" t="s">
        <v>3</v>
      </c>
      <c r="E5" s="8" t="s">
        <v>10</v>
      </c>
      <c r="F5" s="9" t="s">
        <v>4</v>
      </c>
      <c r="G5" s="8" t="s">
        <v>5</v>
      </c>
      <c r="H5" s="6" t="s">
        <v>6</v>
      </c>
      <c r="I5" s="8" t="s">
        <v>7</v>
      </c>
      <c r="J5" s="8" t="s">
        <v>8</v>
      </c>
      <c r="K5" s="8" t="s">
        <v>22</v>
      </c>
      <c r="L5" s="8" t="s">
        <v>33</v>
      </c>
      <c r="M5" s="28" t="s">
        <v>9</v>
      </c>
      <c r="N5" s="28"/>
      <c r="O5" s="28"/>
    </row>
    <row r="6" spans="2:15" s="10" customFormat="1" x14ac:dyDescent="0.3">
      <c r="B6" s="32">
        <v>0</v>
      </c>
      <c r="C6" s="34">
        <v>1</v>
      </c>
      <c r="D6" s="34">
        <v>2</v>
      </c>
      <c r="E6" s="34" t="s">
        <v>17</v>
      </c>
      <c r="F6" s="36" t="s">
        <v>11</v>
      </c>
      <c r="G6" s="36" t="s">
        <v>12</v>
      </c>
      <c r="H6" s="38" t="s">
        <v>13</v>
      </c>
      <c r="I6" s="39" t="s">
        <v>14</v>
      </c>
      <c r="J6" s="26" t="s">
        <v>15</v>
      </c>
      <c r="K6" s="41">
        <v>9</v>
      </c>
      <c r="L6" s="26" t="s">
        <v>31</v>
      </c>
      <c r="M6" s="29" t="s">
        <v>23</v>
      </c>
      <c r="N6" s="30"/>
      <c r="O6" s="31"/>
    </row>
    <row r="7" spans="2:15" s="10" customFormat="1" ht="34.799999999999997" customHeight="1" x14ac:dyDescent="0.3">
      <c r="B7" s="33"/>
      <c r="C7" s="35"/>
      <c r="D7" s="35"/>
      <c r="E7" s="35"/>
      <c r="F7" s="37"/>
      <c r="G7" s="37"/>
      <c r="H7" s="38"/>
      <c r="I7" s="40"/>
      <c r="J7" s="27"/>
      <c r="K7" s="42"/>
      <c r="L7" s="27"/>
      <c r="M7" s="15" t="s">
        <v>24</v>
      </c>
      <c r="N7" s="15" t="s">
        <v>27</v>
      </c>
      <c r="O7" s="15" t="s">
        <v>26</v>
      </c>
    </row>
    <row r="8" spans="2:15" x14ac:dyDescent="0.25">
      <c r="B8" s="21" t="s">
        <v>29</v>
      </c>
      <c r="C8" s="12">
        <v>42.71</v>
      </c>
      <c r="D8" s="14">
        <f>C8*1945.94</f>
        <v>83111.097399999999</v>
      </c>
      <c r="E8" s="14">
        <f>D8/50</f>
        <v>1662.2219479999999</v>
      </c>
      <c r="F8" s="14">
        <f>D8*1.5%</f>
        <v>1246.666461</v>
      </c>
      <c r="G8" s="14">
        <v>0</v>
      </c>
      <c r="H8" s="14">
        <f>E8+F8+G8</f>
        <v>2908.8884090000001</v>
      </c>
      <c r="I8" s="14">
        <f>H8/12</f>
        <v>242.40736741666669</v>
      </c>
      <c r="J8" s="14">
        <f>I8*0.6</f>
        <v>145.44442045</v>
      </c>
      <c r="K8" s="14">
        <v>192.96</v>
      </c>
      <c r="L8" s="14">
        <f>K8+K8*7.3%</f>
        <v>207.04608000000002</v>
      </c>
      <c r="M8" s="13">
        <f>L8*0.8</f>
        <v>165.63686400000003</v>
      </c>
      <c r="N8" s="13">
        <f>L8*0.9</f>
        <v>186.34147200000001</v>
      </c>
      <c r="O8" s="13">
        <f>L8*1</f>
        <v>207.04608000000002</v>
      </c>
    </row>
    <row r="9" spans="2:15" x14ac:dyDescent="0.25">
      <c r="B9" s="21" t="s">
        <v>30</v>
      </c>
      <c r="C9" s="17">
        <v>39.450000000000003</v>
      </c>
      <c r="D9" s="18">
        <f>C9*1945.94</f>
        <v>76767.333000000013</v>
      </c>
      <c r="E9" s="14">
        <f t="shared" ref="E9:E11" si="0">D9/50</f>
        <v>1535.3466600000002</v>
      </c>
      <c r="F9" s="18">
        <f t="shared" ref="F9:F11" si="1">D9*1.5%</f>
        <v>1151.5099950000001</v>
      </c>
      <c r="G9" s="18">
        <v>0</v>
      </c>
      <c r="H9" s="18">
        <f t="shared" ref="H9:H11" si="2">E9+F9+G9</f>
        <v>2686.8566550000005</v>
      </c>
      <c r="I9" s="18">
        <f>H9/12</f>
        <v>223.90472125000005</v>
      </c>
      <c r="J9" s="18">
        <f t="shared" ref="J9:J11" si="3">I9*0.6</f>
        <v>134.34283275000001</v>
      </c>
      <c r="K9" s="14">
        <v>178.23</v>
      </c>
      <c r="L9" s="14">
        <f t="shared" ref="L9:L11" si="4">K9+K9*7.3%</f>
        <v>191.24078999999998</v>
      </c>
      <c r="M9" s="13">
        <f t="shared" ref="M9:M11" si="5">L9*0.8</f>
        <v>152.99263199999999</v>
      </c>
      <c r="N9" s="13">
        <f t="shared" ref="N9:N11" si="6">L9*0.9</f>
        <v>172.11671099999998</v>
      </c>
      <c r="O9" s="13">
        <f t="shared" ref="O9:O11" si="7">L9*1</f>
        <v>191.24078999999998</v>
      </c>
    </row>
    <row r="10" spans="2:15" x14ac:dyDescent="0.25">
      <c r="B10" s="16" t="s">
        <v>0</v>
      </c>
      <c r="C10" s="17">
        <v>62.73</v>
      </c>
      <c r="D10" s="18">
        <f>C10*1945.94</f>
        <v>122068.8162</v>
      </c>
      <c r="E10" s="14">
        <f t="shared" si="0"/>
        <v>2441.3763239999998</v>
      </c>
      <c r="F10" s="18">
        <f t="shared" si="1"/>
        <v>1831.0322429999999</v>
      </c>
      <c r="G10" s="18">
        <v>0</v>
      </c>
      <c r="H10" s="18">
        <f t="shared" si="2"/>
        <v>4272.4085669999995</v>
      </c>
      <c r="I10" s="18">
        <f>H10/12</f>
        <v>356.03404724999996</v>
      </c>
      <c r="J10" s="18">
        <f t="shared" si="3"/>
        <v>213.62042834999997</v>
      </c>
      <c r="K10" s="14">
        <v>283.41000000000003</v>
      </c>
      <c r="L10" s="14">
        <f t="shared" si="4"/>
        <v>304.09893</v>
      </c>
      <c r="M10" s="13">
        <f t="shared" si="5"/>
        <v>243.279144</v>
      </c>
      <c r="N10" s="13">
        <f t="shared" si="6"/>
        <v>273.68903699999998</v>
      </c>
      <c r="O10" s="13">
        <f t="shared" si="7"/>
        <v>304.09893</v>
      </c>
    </row>
    <row r="11" spans="2:15" x14ac:dyDescent="0.25">
      <c r="B11" s="16" t="s">
        <v>1</v>
      </c>
      <c r="C11" s="17">
        <v>80.55</v>
      </c>
      <c r="D11" s="18">
        <f>C11*1945.94</f>
        <v>156745.467</v>
      </c>
      <c r="E11" s="14">
        <f t="shared" si="0"/>
        <v>3134.9093400000002</v>
      </c>
      <c r="F11" s="18">
        <f t="shared" si="1"/>
        <v>2351.1820050000001</v>
      </c>
      <c r="G11" s="18">
        <v>0</v>
      </c>
      <c r="H11" s="18">
        <f t="shared" si="2"/>
        <v>5486.0913450000007</v>
      </c>
      <c r="I11" s="18">
        <f>H11/12</f>
        <v>457.17427875000004</v>
      </c>
      <c r="J11" s="18">
        <f t="shared" si="3"/>
        <v>274.30456724999999</v>
      </c>
      <c r="K11" s="14">
        <v>363.92</v>
      </c>
      <c r="L11" s="14">
        <f t="shared" si="4"/>
        <v>390.48616000000004</v>
      </c>
      <c r="M11" s="13">
        <f t="shared" si="5"/>
        <v>312.38892800000008</v>
      </c>
      <c r="N11" s="13">
        <f t="shared" si="6"/>
        <v>351.43754400000006</v>
      </c>
      <c r="O11" s="11">
        <f t="shared" si="7"/>
        <v>390.48616000000004</v>
      </c>
    </row>
    <row r="12" spans="2:15" x14ac:dyDescent="0.25">
      <c r="M12" s="22"/>
      <c r="N12" s="22"/>
      <c r="O12" s="24"/>
    </row>
  </sheetData>
  <mergeCells count="14">
    <mergeCell ref="J6:J7"/>
    <mergeCell ref="K6:K7"/>
    <mergeCell ref="M6:O6"/>
    <mergeCell ref="B2:O2"/>
    <mergeCell ref="M5:O5"/>
    <mergeCell ref="B6:B7"/>
    <mergeCell ref="C6:C7"/>
    <mergeCell ref="D6:D7"/>
    <mergeCell ref="E6:E7"/>
    <mergeCell ref="F6:F7"/>
    <mergeCell ref="G6:G7"/>
    <mergeCell ref="H6:H7"/>
    <mergeCell ref="I6:I7"/>
    <mergeCell ref="L6:L7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6529-760F-4C0C-9DD1-3B4C688187EF}">
  <sheetPr>
    <pageSetUpPr fitToPage="1"/>
  </sheetPr>
  <dimension ref="B2:O11"/>
  <sheetViews>
    <sheetView tabSelected="1" workbookViewId="0">
      <selection activeCell="O8" sqref="O8"/>
    </sheetView>
  </sheetViews>
  <sheetFormatPr defaultRowHeight="13.2" x14ac:dyDescent="0.25"/>
  <cols>
    <col min="1" max="1" width="8.88671875" style="5"/>
    <col min="2" max="2" width="12.77734375" style="5" customWidth="1"/>
    <col min="3" max="3" width="8.88671875" style="5"/>
    <col min="4" max="4" width="13" style="5" customWidth="1"/>
    <col min="5" max="5" width="14" style="19" customWidth="1"/>
    <col min="6" max="6" width="20" style="20" customWidth="1"/>
    <col min="7" max="7" width="12" style="19" customWidth="1"/>
    <col min="8" max="8" width="12" style="5" customWidth="1"/>
    <col min="9" max="9" width="10.5546875" style="20" customWidth="1"/>
    <col min="10" max="10" width="13.5546875" style="20" customWidth="1"/>
    <col min="11" max="11" width="11.6640625" style="20" customWidth="1"/>
    <col min="12" max="12" width="17.5546875" style="20" customWidth="1"/>
    <col min="13" max="13" width="10.44140625" style="5" customWidth="1"/>
    <col min="14" max="14" width="15" style="5" customWidth="1"/>
    <col min="15" max="15" width="10.33203125" style="5" customWidth="1"/>
    <col min="16" max="16384" width="8.88671875" style="5"/>
  </cols>
  <sheetData>
    <row r="2" spans="2:15" s="1" customFormat="1" ht="15.6" x14ac:dyDescent="0.3">
      <c r="B2" s="25" t="s">
        <v>21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s="2" customForma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5" spans="2:15" ht="52.8" x14ac:dyDescent="0.25">
      <c r="B5" s="6" t="s">
        <v>16</v>
      </c>
      <c r="C5" s="7" t="s">
        <v>2</v>
      </c>
      <c r="D5" s="6" t="s">
        <v>3</v>
      </c>
      <c r="E5" s="8" t="s">
        <v>10</v>
      </c>
      <c r="F5" s="9" t="s">
        <v>4</v>
      </c>
      <c r="G5" s="8" t="s">
        <v>5</v>
      </c>
      <c r="H5" s="6" t="s">
        <v>6</v>
      </c>
      <c r="I5" s="8" t="s">
        <v>7</v>
      </c>
      <c r="J5" s="8" t="s">
        <v>8</v>
      </c>
      <c r="K5" s="8" t="s">
        <v>22</v>
      </c>
      <c r="L5" s="8" t="s">
        <v>32</v>
      </c>
      <c r="M5" s="28" t="s">
        <v>9</v>
      </c>
      <c r="N5" s="28"/>
      <c r="O5" s="28"/>
    </row>
    <row r="6" spans="2:15" s="10" customFormat="1" x14ac:dyDescent="0.3">
      <c r="B6" s="32">
        <v>0</v>
      </c>
      <c r="C6" s="34">
        <v>1</v>
      </c>
      <c r="D6" s="34">
        <v>2</v>
      </c>
      <c r="E6" s="34" t="s">
        <v>17</v>
      </c>
      <c r="F6" s="36" t="s">
        <v>11</v>
      </c>
      <c r="G6" s="36" t="s">
        <v>12</v>
      </c>
      <c r="H6" s="38" t="s">
        <v>13</v>
      </c>
      <c r="I6" s="39" t="s">
        <v>14</v>
      </c>
      <c r="J6" s="26" t="s">
        <v>15</v>
      </c>
      <c r="K6" s="43">
        <v>9</v>
      </c>
      <c r="L6" s="26" t="s">
        <v>31</v>
      </c>
      <c r="M6" s="29" t="s">
        <v>23</v>
      </c>
      <c r="N6" s="30"/>
      <c r="O6" s="31"/>
    </row>
    <row r="7" spans="2:15" s="10" customFormat="1" ht="34.799999999999997" customHeight="1" x14ac:dyDescent="0.3">
      <c r="B7" s="33"/>
      <c r="C7" s="35"/>
      <c r="D7" s="35"/>
      <c r="E7" s="35"/>
      <c r="F7" s="37"/>
      <c r="G7" s="37"/>
      <c r="H7" s="38"/>
      <c r="I7" s="40"/>
      <c r="J7" s="27"/>
      <c r="K7" s="44"/>
      <c r="L7" s="27"/>
      <c r="M7" s="15" t="s">
        <v>24</v>
      </c>
      <c r="N7" s="15" t="s">
        <v>28</v>
      </c>
      <c r="O7" s="15" t="s">
        <v>26</v>
      </c>
    </row>
    <row r="8" spans="2:15" x14ac:dyDescent="0.25">
      <c r="B8" s="16" t="s">
        <v>29</v>
      </c>
      <c r="C8" s="17">
        <v>42.71</v>
      </c>
      <c r="D8" s="18">
        <f>C8*1945.94</f>
        <v>83111.097399999999</v>
      </c>
      <c r="E8" s="18">
        <f>D8/50</f>
        <v>1662.2219479999999</v>
      </c>
      <c r="F8" s="18">
        <f>D8*1.5%</f>
        <v>1246.666461</v>
      </c>
      <c r="G8" s="18">
        <f>D8*0.5%</f>
        <v>415.55548700000003</v>
      </c>
      <c r="H8" s="18">
        <f>E8+F8+G8</f>
        <v>3324.4438960000002</v>
      </c>
      <c r="I8" s="18">
        <f>H8/12</f>
        <v>277.03699133333333</v>
      </c>
      <c r="J8" s="18">
        <f>I8*0.6</f>
        <v>166.22219479999998</v>
      </c>
      <c r="K8" s="18">
        <v>220.52</v>
      </c>
      <c r="L8" s="18">
        <f>K8+(K8*7.3%)</f>
        <v>236.61796000000001</v>
      </c>
      <c r="M8" s="11">
        <f>L8*0.8</f>
        <v>189.29436800000002</v>
      </c>
      <c r="N8" s="11">
        <f>L8*0.9</f>
        <v>212.956164</v>
      </c>
      <c r="O8" s="11">
        <f>L8*1</f>
        <v>236.61796000000001</v>
      </c>
    </row>
    <row r="9" spans="2:15" x14ac:dyDescent="0.25">
      <c r="B9" s="16" t="s">
        <v>30</v>
      </c>
      <c r="C9" s="17">
        <v>39.450000000000003</v>
      </c>
      <c r="D9" s="18">
        <f>C9*1945.94</f>
        <v>76767.333000000013</v>
      </c>
      <c r="E9" s="18">
        <f t="shared" ref="E9:E11" si="0">D9/50</f>
        <v>1535.3466600000002</v>
      </c>
      <c r="F9" s="18">
        <f t="shared" ref="F9:F11" si="1">D9*1.5%</f>
        <v>1151.5099950000001</v>
      </c>
      <c r="G9" s="18">
        <f t="shared" ref="G9:G11" si="2">D9*0.5%</f>
        <v>383.8366650000001</v>
      </c>
      <c r="H9" s="18">
        <f t="shared" ref="H9:H11" si="3">E9+F9+G9</f>
        <v>3070.6933200000008</v>
      </c>
      <c r="I9" s="18">
        <f>H9/12</f>
        <v>255.89111000000005</v>
      </c>
      <c r="J9" s="18">
        <f t="shared" ref="J9:J11" si="4">I9*0.6</f>
        <v>153.53466600000002</v>
      </c>
      <c r="K9" s="18">
        <v>203.69</v>
      </c>
      <c r="L9" s="18">
        <f t="shared" ref="L9:L11" si="5">K9+(K9*7.3%)</f>
        <v>218.55937</v>
      </c>
      <c r="M9" s="11">
        <f t="shared" ref="M9:M11" si="6">L9*0.8</f>
        <v>174.84749600000001</v>
      </c>
      <c r="N9" s="11">
        <f t="shared" ref="N9:N11" si="7">L9*0.9</f>
        <v>196.70343300000002</v>
      </c>
      <c r="O9" s="11">
        <f t="shared" ref="O9:O11" si="8">L9*1</f>
        <v>218.55937</v>
      </c>
    </row>
    <row r="10" spans="2:15" x14ac:dyDescent="0.25">
      <c r="B10" s="16" t="s">
        <v>0</v>
      </c>
      <c r="C10" s="17">
        <v>62.73</v>
      </c>
      <c r="D10" s="18">
        <f>C10*1945.94</f>
        <v>122068.8162</v>
      </c>
      <c r="E10" s="18">
        <f t="shared" si="0"/>
        <v>2441.3763239999998</v>
      </c>
      <c r="F10" s="18">
        <f t="shared" si="1"/>
        <v>1831.0322429999999</v>
      </c>
      <c r="G10" s="18">
        <f t="shared" si="2"/>
        <v>610.34408100000007</v>
      </c>
      <c r="H10" s="18">
        <f t="shared" si="3"/>
        <v>4882.7526479999997</v>
      </c>
      <c r="I10" s="18">
        <f>H10/12</f>
        <v>406.89605399999999</v>
      </c>
      <c r="J10" s="18">
        <f t="shared" si="4"/>
        <v>244.13763239999997</v>
      </c>
      <c r="K10" s="18">
        <v>323.89999999999998</v>
      </c>
      <c r="L10" s="18">
        <f t="shared" si="5"/>
        <v>347.54469999999998</v>
      </c>
      <c r="M10" s="11">
        <f t="shared" si="6"/>
        <v>278.03575999999998</v>
      </c>
      <c r="N10" s="11">
        <f t="shared" si="7"/>
        <v>312.79023000000001</v>
      </c>
      <c r="O10" s="11">
        <f t="shared" si="8"/>
        <v>347.54469999999998</v>
      </c>
    </row>
    <row r="11" spans="2:15" x14ac:dyDescent="0.25">
      <c r="B11" s="16" t="s">
        <v>1</v>
      </c>
      <c r="C11" s="17">
        <v>80.55</v>
      </c>
      <c r="D11" s="18">
        <f>C11*1945.94</f>
        <v>156745.467</v>
      </c>
      <c r="E11" s="18">
        <f t="shared" si="0"/>
        <v>3134.9093400000002</v>
      </c>
      <c r="F11" s="18">
        <f t="shared" si="1"/>
        <v>2351.1820050000001</v>
      </c>
      <c r="G11" s="18">
        <f t="shared" si="2"/>
        <v>783.72733500000004</v>
      </c>
      <c r="H11" s="18">
        <f t="shared" si="3"/>
        <v>6269.8186800000003</v>
      </c>
      <c r="I11" s="18">
        <f>H11/12</f>
        <v>522.48489000000006</v>
      </c>
      <c r="J11" s="18">
        <f t="shared" si="4"/>
        <v>313.49093400000004</v>
      </c>
      <c r="K11" s="18">
        <v>415.91</v>
      </c>
      <c r="L11" s="18">
        <f t="shared" si="5"/>
        <v>446.27143000000001</v>
      </c>
      <c r="M11" s="11">
        <f t="shared" si="6"/>
        <v>357.01714400000003</v>
      </c>
      <c r="N11" s="11">
        <f t="shared" si="7"/>
        <v>401.64428700000002</v>
      </c>
      <c r="O11" s="11">
        <f t="shared" si="8"/>
        <v>446.27143000000001</v>
      </c>
    </row>
  </sheetData>
  <mergeCells count="14">
    <mergeCell ref="J6:J7"/>
    <mergeCell ref="K6:K7"/>
    <mergeCell ref="M6:O6"/>
    <mergeCell ref="B2:O2"/>
    <mergeCell ref="M5:O5"/>
    <mergeCell ref="B6:B7"/>
    <mergeCell ref="C6:C7"/>
    <mergeCell ref="D6:D7"/>
    <mergeCell ref="E6:E7"/>
    <mergeCell ref="F6:F7"/>
    <mergeCell ref="G6:G7"/>
    <mergeCell ref="H6:H7"/>
    <mergeCell ref="I6:I7"/>
    <mergeCell ref="L6:L7"/>
  </mergeCells>
  <phoneticPr fontId="1" type="noConversion"/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cernat_sus_sub_35</vt:lpstr>
      <vt:lpstr>cernat_sus_peste_35</vt:lpstr>
      <vt:lpstr>cernat_jos_sub_35</vt:lpstr>
      <vt:lpstr>cernat_jos_peste_35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</dc:creator>
  <cp:lastModifiedBy>Comuna Cernat</cp:lastModifiedBy>
  <cp:lastPrinted>2026-02-16T13:24:16Z</cp:lastPrinted>
  <dcterms:created xsi:type="dcterms:W3CDTF">2023-05-17T09:57:58Z</dcterms:created>
  <dcterms:modified xsi:type="dcterms:W3CDTF">2026-02-16T13:24:46Z</dcterms:modified>
</cp:coreProperties>
</file>